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2120" windowHeight="8580" tabRatio="747" activeTab="0"/>
  </bookViews>
  <sheets>
    <sheet name="questionnaire" sheetId="1" r:id="rId1"/>
    <sheet name="liste améliorations" sheetId="2" r:id="rId2"/>
    <sheet name="calcul" sheetId="3" state="hidden" r:id="rId3"/>
    <sheet name="liens Q R" sheetId="4" state="hidden" r:id="rId4"/>
  </sheets>
  <externalReferences>
    <externalReference r:id="rId7"/>
    <externalReference r:id="rId8"/>
  </externalReferences>
  <definedNames>
    <definedName name="Amelioration_enveloppe">'[1]Améliorations'!$H$7:$H$20</definedName>
    <definedName name="Amelioration_etancheite">'[1]Améliorations'!$H$37:$H$40</definedName>
    <definedName name="Amelioration_gestion_eclairage">'liste améliorations'!$H$30:$H$39</definedName>
    <definedName name="Amelioration_installEclair">'liste améliorations'!$H$7:$H$18</definedName>
    <definedName name="Amelioration_protSolaire">'[1]Améliorations'!$H$47:$H$50</definedName>
    <definedName name="Ameliorations_maintenance_regulation">'[2]liste améliorations'!$G$54:$G$72</definedName>
    <definedName name="Ameliorations_rendement_chaudiere">'[2]liste améliorations'!$G$7:$G$18</definedName>
    <definedName name="Ameliorations_reseau_emission">'[2]liste améliorations'!$G$31:$G$40</definedName>
    <definedName name="Choix_fréquence" localSheetId="1">'liste améliorations'!#REF!</definedName>
    <definedName name="Choix_fréquence">'calcul'!$E$6:$E$8</definedName>
    <definedName name="Z_66AF8C5E_FDE1_49A4_923B_D3626D9D2BDC_.wvu.PrintArea" localSheetId="2" hidden="1">'calcul'!$A$3:$D$32</definedName>
    <definedName name="Z_66AF8C5E_FDE1_49A4_923B_D3626D9D2BDC_.wvu.PrintArea" localSheetId="1" hidden="1">'liste améliorations'!$A$1:$E$49</definedName>
    <definedName name="Z_66AF8C5E_FDE1_49A4_923B_D3626D9D2BDC_.wvu.PrintArea" localSheetId="0" hidden="1">'questionnaire'!$B$1:$Z$147</definedName>
    <definedName name="_xlnm.Print_Area" localSheetId="2">'calcul'!$A$3:$D$32</definedName>
    <definedName name="_xlnm.Print_Area" localSheetId="3">'liens Q R'!$A$1:$G$138</definedName>
    <definedName name="_xlnm.Print_Area" localSheetId="1">'liste améliorations'!$A$1:$E$51</definedName>
    <definedName name="_xlnm.Print_Area" localSheetId="0">'questionnaire'!$B$1:$Z$213</definedName>
  </definedNames>
  <calcPr fullCalcOnLoad="1"/>
</workbook>
</file>

<file path=xl/sharedStrings.xml><?xml version="1.0" encoding="utf-8"?>
<sst xmlns="http://schemas.openxmlformats.org/spreadsheetml/2006/main" count="230" uniqueCount="144">
  <si>
    <t>Impact</t>
  </si>
  <si>
    <t>x Rentabilité</t>
  </si>
  <si>
    <t>= Priorité</t>
  </si>
  <si>
    <t>l</t>
  </si>
  <si>
    <t>Tri (° place)</t>
  </si>
  <si>
    <t>Amélioration de l'installation frigorifique de climatisation</t>
  </si>
  <si>
    <t>0 à 1</t>
  </si>
  <si>
    <t>Installation</t>
  </si>
  <si>
    <t>Impact x rent</t>
  </si>
  <si>
    <t>n°</t>
  </si>
  <si>
    <t>Rentabilité</t>
  </si>
  <si>
    <t>= Priorité aff</t>
  </si>
  <si>
    <t>x Fréqu aff</t>
  </si>
  <si>
    <t>Calcul</t>
  </si>
  <si>
    <t>Affichage</t>
  </si>
  <si>
    <t>x Occurrence</t>
  </si>
  <si>
    <t>Gestion</t>
  </si>
  <si>
    <t>Audit énergétique de l'éclairage</t>
  </si>
  <si>
    <t>La puissance installée des luminaires est-elle inférieure à 12.5 W/m² au sol ?</t>
  </si>
  <si>
    <t>Les luminaires</t>
  </si>
  <si>
    <t>Les luminaires installés ont-ils moins de 15 ans ?</t>
  </si>
  <si>
    <t>Les luminaires fluorescents sont-ils équipés de ballasts électroniques ?</t>
  </si>
  <si>
    <t>Les lampes</t>
  </si>
  <si>
    <t>Les lampes utilisées sont-elles les plus efficaces pour les luminaires installés :</t>
  </si>
  <si>
    <t xml:space="preserve">lampes fluorescentes compactes ou éventuellement lampes halogènes plutôt que lampes incandescentes ? </t>
  </si>
  <si>
    <t xml:space="preserve">tubes fluos 26 mm plutôt que tubes fluo 38 mm </t>
  </si>
  <si>
    <t>les lampes "rapid start" sont-elles inexistantes dans le bâtiment ?</t>
  </si>
  <si>
    <t xml:space="preserve">Les revêtements des murs et plafonds sont-ils de couleur claire ? </t>
  </si>
  <si>
    <t>Qualité de la maintenance</t>
  </si>
  <si>
    <t>Les réflecteurs des luminaires sont-ils propres ?</t>
  </si>
  <si>
    <t>Qualité de la régulation : en temps</t>
  </si>
  <si>
    <t>grâce à des minuteries (sanitaires, couloirs, parking,...) ?</t>
  </si>
  <si>
    <t>grâce à une gestion horaire centralisée (bureaux,...)</t>
  </si>
  <si>
    <t>grâce à des détecteurs de présence (salles de réunion,...)</t>
  </si>
  <si>
    <t>Qualité de la régulation : en intensité</t>
  </si>
  <si>
    <t>Qualité de la régulation : en lieu</t>
  </si>
  <si>
    <t>Le réseau est-il décomposé en zones homogènes :</t>
  </si>
  <si>
    <t>est-il toujours possible d'éteindre dans une zone inoccupée (sanitaires, couloirs,...)</t>
  </si>
  <si>
    <t xml:space="preserve">est-il possible d'éteindre dans les zones suffisamment éclairées naturellement? 
(exemple : près des fenêtres dans un bureau)
</t>
  </si>
  <si>
    <t>Amélioration énergétique de l'éclairage</t>
  </si>
  <si>
    <t>Amélioration de l'installation</t>
  </si>
  <si>
    <t>Amélioration de la gestion</t>
  </si>
  <si>
    <t>AMELIORER L'INSTALLATION</t>
  </si>
  <si>
    <t>AMELIORER LA GESTION</t>
  </si>
  <si>
    <t>Améliorations de l'éclairage</t>
  </si>
  <si>
    <t xml:space="preserve"> </t>
  </si>
  <si>
    <t>Supprimer une partie des lampes.</t>
  </si>
  <si>
    <t>Nettoyer les réflecteurs des luminaires.</t>
  </si>
  <si>
    <t>(pas de tubes nus sans réflecteurs, pas de globe opalin ou de garniture de verre prismatique, pas de réflecteurs blancs décolorés,...)</t>
  </si>
  <si>
    <t>Cellule liée</t>
  </si>
  <si>
    <t>Occurrence</t>
  </si>
  <si>
    <t>Amélioration</t>
  </si>
  <si>
    <t>Remplacer les luminaires</t>
  </si>
  <si>
    <t>Remplacer les tubes fluo 38 mm par des tubes 26 mm</t>
  </si>
  <si>
    <t>Repeindre ou remplacer le revêtement des murs et plafonds pour qu'ils soient de couleur claire</t>
  </si>
  <si>
    <t>est-il possible d'éteindre dans les zones suffisamment éclairées naturellement?</t>
  </si>
  <si>
    <t>Organiser une campagne de sensibilisation des occupants</t>
  </si>
  <si>
    <t xml:space="preserve"> Installer des minuteries dans les locaux occupés de façon intermittente : sanitaires, couloirs, parking,…</t>
  </si>
  <si>
    <t xml:space="preserve"> Si le nettoyage est annuel, la chute de l'éclairement est de l'ordre de 10 à 15 %, </t>
  </si>
  <si>
    <t xml:space="preserve">- </t>
  </si>
  <si>
    <t>-</t>
  </si>
  <si>
    <t xml:space="preserve"> Economie d'environ 8%, temps de retour d'environ 2 ans</t>
  </si>
  <si>
    <t xml:space="preserve"> Economie d'environ 40 à 70%, temps de retour d'environ 1 à 3 ans</t>
  </si>
  <si>
    <t>L'économie dépend du nombre de lampes qu'on peut enlever pour ramener l'éclairement à un niveau raisonnable.
La faisabilité dépend du mode de câblage interne des luminaires.</t>
  </si>
  <si>
    <t>Remplacer les lampes à incandescence par des lampes fluorescentes compactes</t>
  </si>
  <si>
    <t>Remplacer les ballasts électromagnétiques des luminaires fluorescents par des ballasts électroniques.</t>
  </si>
  <si>
    <t>Remplacer les optiques existantes par des optiques performantes</t>
  </si>
  <si>
    <t>Le niveau d'éclairement est-il suffisant ?</t>
  </si>
  <si>
    <t xml:space="preserve"> Amélioration du confort visuel : le rendement des luminaires peut augmenter de 75%</t>
  </si>
  <si>
    <t>Remplacer les optiques existantes par des optiques performantes et supprimer une partie des lampes</t>
  </si>
  <si>
    <t xml:space="preserve"> Installer une gestion horaire centralisée des bureaux paysagers</t>
  </si>
  <si>
    <t>Temps de retour de 2 à 4 ans si les ballasts doivent être remplacés par des ballasts électroniques</t>
  </si>
  <si>
    <t>Décomposer le réseau par locaux avec une gestion indépendante : pour les couloirs, les sanitaires, etc.</t>
  </si>
  <si>
    <t>Décomposer le réseau par zones homogènes d'éclairement : dans un local, avoir une gestion indépendante des luminaires proches de la fenêtre</t>
  </si>
  <si>
    <t>Le niveau d'éclairement peut chuter d'une valeur allant jusqu'à 20% avec des parois foncées</t>
  </si>
  <si>
    <t>Economie de l'ordre de 20%</t>
  </si>
  <si>
    <r>
      <t xml:space="preserve">Economie de l'ordre de 35 à 45 % si les </t>
    </r>
    <r>
      <rPr>
        <b/>
        <i/>
        <sz val="8"/>
        <color indexed="12"/>
        <rFont val="Arial"/>
        <family val="2"/>
      </rPr>
      <t>ballasts de départ sont électromagnétiques</t>
    </r>
  </si>
  <si>
    <r>
      <t xml:space="preserve">Economie de l'ordre de 20 à 35 % si les </t>
    </r>
    <r>
      <rPr>
        <b/>
        <i/>
        <sz val="8"/>
        <color indexed="12"/>
        <rFont val="Arial"/>
        <family val="2"/>
      </rPr>
      <t>ballasts de départ sont électroniques</t>
    </r>
  </si>
  <si>
    <t xml:space="preserve">La puissance de l'éclairage est-elle limitée en fonction de l'éclairage naturel disponible (par dimming) ? </t>
  </si>
  <si>
    <t>Equiper les locaux dont l'occupation journalière est importante d'un dimming automatique régulé par un capteur d'éclairement (nécessite le remplacement des ballasts électromagnétiques par des ballasts électroniques dimmables)</t>
  </si>
  <si>
    <t>Equiper les locaux dont l'occupation journalière est importante d'un dimming automatique régulé par un capteur d'éclairement (nécessite le remplacement des ballasts électroniques par des ballasts électroniques dimmables)</t>
  </si>
  <si>
    <t>Installer des détecteurs de présence dans les locaux occupés de façon irrégulière (salles de réunion,...)</t>
  </si>
  <si>
    <t>(Le niveau d'éclairement est-il supérieur aux valeurs recommandées ?)</t>
  </si>
  <si>
    <t>Si oui, la totalité des lampes est-elle nécessaire au confort ?</t>
  </si>
  <si>
    <t>Si non, est-elle inférieure à 20 W/m² ?</t>
  </si>
  <si>
    <t xml:space="preserve"> Amélioration du confort visuel, mais le gain sera nul ou faible (la puissance installée risque d'augmenter)</t>
  </si>
  <si>
    <t xml:space="preserve"> L'impact et la rentabilité dépendent de la puissance installée au départ.</t>
  </si>
  <si>
    <t xml:space="preserve"> L'impact et la rentabilité dépendent de la puissance installée au départ. Amélioration du confort visuel.</t>
  </si>
  <si>
    <t>Si non 9.3 et oui 2 : rentab faible</t>
  </si>
  <si>
    <t>Si non, l'éclairage est-il automatiquement éteint dans les locaux non occupé :</t>
  </si>
  <si>
    <t>Les occupants éteignent-ils toujours dans les locaux non occupés ?</t>
  </si>
  <si>
    <t>Si non11.1 et non 11.2 : (occurrence diminue si occurrence 11.1 diminue)</t>
  </si>
  <si>
    <t>Si non11.1 et non 11.3 :  (occurrence diminue si occurrence 11.1 diminue)</t>
  </si>
  <si>
    <t>Si non11.1 et non 11.4 :  (occurrence diminue si occurrence 11.1 diminue)</t>
  </si>
  <si>
    <t>On peut espérer une bonne rentabilité si la puissance installée au départ est élevée, et si le nombre d'heures d'utilisation par an est &gt; 2000 heures.</t>
  </si>
  <si>
    <t>Les luminaires semblent-t-ils efficaces ?</t>
  </si>
  <si>
    <t>une programmation horaire,</t>
  </si>
  <si>
    <t>une cellule photoélectrique,</t>
  </si>
  <si>
    <t>des détecteurs de présence ?</t>
  </si>
  <si>
    <t>en synchronisme avec l'éclairage public ?</t>
  </si>
  <si>
    <t>des détecteurs de présence,</t>
  </si>
  <si>
    <t>Réguler l'éclairage extérieur en fonction d'une programmation horaire, de cellules photoélectriques, de détecteurs de présence ou en synchronisme avec l'éclairage public.</t>
  </si>
  <si>
    <t>Le fonctionnement de l'éclairage extérieur est-il régulé par soit</t>
  </si>
  <si>
    <t xml:space="preserve">   </t>
  </si>
  <si>
    <t>(ils sont plus efficaces, on peut donc choisir des tubes de puissance inférieure pour le même éclairement)</t>
  </si>
  <si>
    <r>
      <t xml:space="preserve">Les occupants éteignent-ils </t>
    </r>
    <r>
      <rPr>
        <b/>
        <sz val="8"/>
        <rFont val="Verdana"/>
        <family val="2"/>
      </rPr>
      <t>toujours</t>
    </r>
    <r>
      <rPr>
        <sz val="8"/>
        <rFont val="Verdana"/>
        <family val="2"/>
      </rPr>
      <t xml:space="preserve"> dans les locaux inoccupés ?</t>
    </r>
  </si>
  <si>
    <t>Si non, l'éclairage est-il automatiquement éteint dans les locaux inoccupé :</t>
  </si>
  <si>
    <t>est-il toujours possible d'éteindre dans une zone inoccupée (sanitaires, couloirs, etc.) ?</t>
  </si>
  <si>
    <t>Si non 9.3 et non 2 : rentab faible + amélior confort</t>
  </si>
  <si>
    <t>Tests :</t>
  </si>
  <si>
    <t>sur réponses</t>
  </si>
  <si>
    <t>sur occurrence</t>
  </si>
  <si>
    <t>Nombre de questions cochées :</t>
  </si>
  <si>
    <t>Nombre de questions à cocher :</t>
  </si>
  <si>
    <t>Nombre de questions non cochées :</t>
  </si>
  <si>
    <t>Nombres de questions avec réponse "non" et sans occurrence :</t>
  </si>
  <si>
    <t xml:space="preserve">Si puissance installée élevée </t>
  </si>
  <si>
    <t>rentabilité élevée</t>
  </si>
  <si>
    <t>Ou si P installée inconnue et luminaires non efficaces</t>
  </si>
  <si>
    <t>(non ou ? à 1.1 et non 1.2)</t>
  </si>
  <si>
    <t>(? À 1.1 et ? À 1.2, et non à 4)</t>
  </si>
  <si>
    <t>Si puissance et efficacité des luminaires inconnues</t>
  </si>
  <si>
    <t>(? à 1.1 ,  ? à 1.2 et ? À 4)</t>
  </si>
  <si>
    <t>rentabilité faible, amélioration du confort</t>
  </si>
  <si>
    <t>Si P installée comprise entre 12,5 et 20 W/m² (non à 1.1, et oui ou ? À 1.2)</t>
  </si>
  <si>
    <t>?</t>
  </si>
  <si>
    <t xml:space="preserve">si puissance inconnue (? À 1.1) </t>
  </si>
  <si>
    <t xml:space="preserve">Si occurrence 0 pour l'amélioration 4, et </t>
  </si>
  <si>
    <t>si le niveau d'éclairement est insuffisant (non à 2) :</t>
  </si>
  <si>
    <t>si le niveau d'éclairement est suffisant (oui ou ? à 2) :</t>
  </si>
  <si>
    <t>rentabilité faible, pas d'amélioration du confort</t>
  </si>
  <si>
    <r>
      <t xml:space="preserve">Si puissance installée &lt; 12.5 W/m² </t>
    </r>
    <r>
      <rPr>
        <sz val="10"/>
        <rFont val="Arial"/>
        <family val="2"/>
      </rPr>
      <t>(oui à 1.1)</t>
    </r>
  </si>
  <si>
    <t>Si l'éclairage est insuffisant (non à 2)</t>
  </si>
  <si>
    <r>
      <t>?</t>
    </r>
    <r>
      <rPr>
        <sz val="10"/>
        <rFont val="Arial"/>
        <family val="0"/>
      </rPr>
      <t xml:space="preserve"> </t>
    </r>
  </si>
  <si>
    <t>Si on ne connaît pas la qualité de l'éclairement (? À 2)</t>
  </si>
  <si>
    <t>Amélioration du confort uniquement</t>
  </si>
  <si>
    <t>tubes fluos 26 mm plutôt que tubes fluos 38 mm ?</t>
  </si>
  <si>
    <t xml:space="preserve">lampes fluorescentes compactes plutôt que lampes à incandescence ? </t>
  </si>
  <si>
    <t>Si non 6 et non 3</t>
  </si>
  <si>
    <t>Si non 6 et non 2</t>
  </si>
  <si>
    <t>ou si lampes rapid start installée (non à 8.3)</t>
  </si>
  <si>
    <t>ou si présence de lampes rapid start inconnue (? À 8.3)</t>
  </si>
  <si>
    <t>Si non 12 et oui 7</t>
  </si>
  <si>
    <t>Si non 12 et non 7</t>
  </si>
</sst>
</file>

<file path=xl/styles.xml><?xml version="1.0" encoding="utf-8"?>
<styleSheet xmlns="http://schemas.openxmlformats.org/spreadsheetml/2006/main">
  <numFmts count="27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Vrai&quot;;&quot;Vrai&quot;;&quot;Faux&quot;"/>
    <numFmt numFmtId="181" formatCode="&quot;Actif&quot;;&quot;Actif&quot;;&quot;Inactif&quot;"/>
    <numFmt numFmtId="182" formatCode="0.0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20"/>
      <color indexed="63"/>
      <name val="Verdana"/>
      <family val="2"/>
    </font>
    <font>
      <sz val="8"/>
      <name val="Arial"/>
      <family val="0"/>
    </font>
    <font>
      <sz val="8"/>
      <color indexed="12"/>
      <name val="Arial"/>
      <family val="0"/>
    </font>
    <font>
      <b/>
      <sz val="10"/>
      <color indexed="10"/>
      <name val="Arial"/>
      <family val="2"/>
    </font>
    <font>
      <sz val="9"/>
      <name val="Wingdings"/>
      <family val="0"/>
    </font>
    <font>
      <sz val="10"/>
      <name val="Comic Sans MS"/>
      <family val="4"/>
    </font>
    <font>
      <sz val="8"/>
      <name val="Tahoma"/>
      <family val="2"/>
    </font>
    <font>
      <u val="single"/>
      <sz val="10"/>
      <color indexed="1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5"/>
      <name val="Arial"/>
      <family val="0"/>
    </font>
    <font>
      <b/>
      <sz val="16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Arial"/>
      <family val="0"/>
    </font>
    <font>
      <i/>
      <sz val="8"/>
      <name val="Verdana"/>
      <family val="2"/>
    </font>
    <font>
      <sz val="8"/>
      <name val="Wingdings"/>
      <family val="0"/>
    </font>
    <font>
      <b/>
      <sz val="13"/>
      <name val="Verdana"/>
      <family val="2"/>
    </font>
    <font>
      <b/>
      <i/>
      <sz val="11"/>
      <name val="Verdana"/>
      <family val="2"/>
    </font>
    <font>
      <b/>
      <sz val="10"/>
      <color indexed="57"/>
      <name val="Arial"/>
      <family val="2"/>
    </font>
    <font>
      <sz val="20"/>
      <color indexed="6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20"/>
      <color indexed="63"/>
      <name val="Arial Black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10"/>
      <name val="Times New Roman"/>
      <family val="1"/>
    </font>
    <font>
      <sz val="16"/>
      <name val="Arial"/>
      <family val="0"/>
    </font>
    <font>
      <sz val="10"/>
      <color indexed="57"/>
      <name val="Arial"/>
      <family val="0"/>
    </font>
    <font>
      <sz val="8"/>
      <color indexed="12"/>
      <name val="Verdana"/>
      <family val="2"/>
    </font>
    <font>
      <b/>
      <sz val="14"/>
      <color indexed="52"/>
      <name val="Arial Black"/>
      <family val="2"/>
    </font>
    <font>
      <b/>
      <sz val="9"/>
      <color indexed="57"/>
      <name val="Verdana"/>
      <family val="2"/>
    </font>
    <font>
      <i/>
      <sz val="8"/>
      <color indexed="12"/>
      <name val="Verdana"/>
      <family val="2"/>
    </font>
    <font>
      <sz val="16"/>
      <name val="Verdana"/>
      <family val="2"/>
    </font>
    <font>
      <b/>
      <sz val="8"/>
      <color indexed="10"/>
      <name val="Arial"/>
      <family val="2"/>
    </font>
    <font>
      <b/>
      <sz val="8"/>
      <color indexed="12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8"/>
      <color indexed="17"/>
      <name val="Verdana"/>
      <family val="2"/>
    </font>
    <font>
      <b/>
      <sz val="8"/>
      <color indexed="17"/>
      <name val="Verdana"/>
      <family val="2"/>
    </font>
    <font>
      <i/>
      <sz val="8"/>
      <color indexed="17"/>
      <name val="Verdana"/>
      <family val="2"/>
    </font>
    <font>
      <b/>
      <sz val="8"/>
      <color indexed="10"/>
      <name val="Verdana"/>
      <family val="2"/>
    </font>
    <font>
      <i/>
      <sz val="8"/>
      <color indexed="10"/>
      <name val="Verdana"/>
      <family val="2"/>
    </font>
    <font>
      <b/>
      <sz val="10"/>
      <name val="Comic Sans MS"/>
      <family val="4"/>
    </font>
    <font>
      <sz val="9"/>
      <name val="Comic Sans MS"/>
      <family val="4"/>
    </font>
    <font>
      <b/>
      <sz val="9"/>
      <color indexed="10"/>
      <name val="Verdana"/>
      <family val="2"/>
    </font>
    <font>
      <b/>
      <sz val="10"/>
      <name val="Verdana"/>
      <family val="2"/>
    </font>
    <font>
      <sz val="8"/>
      <color indexed="12"/>
      <name val="Comic Sans MS"/>
      <family val="4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52"/>
      </left>
      <right style="medium">
        <color indexed="52"/>
      </right>
      <top style="thin">
        <color indexed="52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medium">
        <color indexed="52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57"/>
      </left>
      <right style="medium">
        <color indexed="57"/>
      </right>
      <top>
        <color indexed="63"/>
      </top>
      <bottom style="hair"/>
    </border>
    <border>
      <left style="thin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 style="thin">
        <color indexed="52"/>
      </left>
      <right style="medium">
        <color indexed="52"/>
      </right>
      <top>
        <color indexed="63"/>
      </top>
      <bottom style="hair"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57"/>
      </left>
      <right style="medium">
        <color indexed="57"/>
      </right>
      <top style="medium">
        <color indexed="22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22"/>
      </top>
      <bottom>
        <color indexed="63"/>
      </bottom>
    </border>
    <border>
      <left style="thin">
        <color indexed="52"/>
      </left>
      <right style="medium">
        <color indexed="5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22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22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thin">
        <color indexed="55"/>
      </left>
      <right style="medium">
        <color indexed="55"/>
      </right>
      <top>
        <color indexed="63"/>
      </top>
      <bottom style="hair"/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17"/>
      </left>
      <right>
        <color indexed="63"/>
      </right>
      <top>
        <color indexed="63"/>
      </top>
      <bottom style="dotted"/>
    </border>
    <border>
      <left style="thin">
        <color indexed="17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2"/>
      </right>
      <top>
        <color indexed="63"/>
      </top>
      <bottom style="hair"/>
    </border>
    <border>
      <left>
        <color indexed="63"/>
      </left>
      <right style="medium">
        <color indexed="22"/>
      </right>
      <top>
        <color indexed="63"/>
      </top>
      <bottom style="dotted"/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hair"/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hair"/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57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7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10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19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5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7" fillId="0" borderId="25" xfId="0" applyFont="1" applyBorder="1" applyAlignment="1">
      <alignment horizontal="left" textRotation="90"/>
    </xf>
    <xf numFmtId="0" fontId="17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4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2" fillId="0" borderId="1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32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/>
    </xf>
    <xf numFmtId="0" fontId="4" fillId="0" borderId="46" xfId="0" applyFont="1" applyBorder="1" applyAlignment="1">
      <alignment/>
    </xf>
    <xf numFmtId="0" fontId="0" fillId="0" borderId="48" xfId="0" applyBorder="1" applyAlignment="1">
      <alignment/>
    </xf>
    <xf numFmtId="0" fontId="4" fillId="0" borderId="46" xfId="0" applyFont="1" applyBorder="1" applyAlignment="1">
      <alignment vertical="top"/>
    </xf>
    <xf numFmtId="0" fontId="19" fillId="0" borderId="46" xfId="0" applyFont="1" applyBorder="1" applyAlignment="1">
      <alignment vertical="top"/>
    </xf>
    <xf numFmtId="0" fontId="0" fillId="0" borderId="49" xfId="0" applyBorder="1" applyAlignment="1">
      <alignment/>
    </xf>
    <xf numFmtId="0" fontId="2" fillId="0" borderId="46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8" fillId="0" borderId="51" xfId="0" applyFont="1" applyBorder="1" applyAlignment="1">
      <alignment horizontal="left" vertical="top" wrapText="1"/>
    </xf>
    <xf numFmtId="0" fontId="28" fillId="0" borderId="51" xfId="0" applyFont="1" applyBorder="1" applyAlignment="1">
      <alignment/>
    </xf>
    <xf numFmtId="0" fontId="28" fillId="0" borderId="51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left" indent="1"/>
    </xf>
    <xf numFmtId="0" fontId="28" fillId="0" borderId="0" xfId="0" applyFont="1" applyBorder="1" applyAlignment="1">
      <alignment vertical="top" wrapText="1"/>
    </xf>
    <xf numFmtId="0" fontId="0" fillId="0" borderId="9" xfId="0" applyFont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top" wrapText="1" indent="2"/>
    </xf>
    <xf numFmtId="0" fontId="28" fillId="0" borderId="0" xfId="0" applyFont="1" applyBorder="1" applyAlignment="1">
      <alignment vertical="top"/>
    </xf>
    <xf numFmtId="0" fontId="28" fillId="0" borderId="53" xfId="0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31" fillId="0" borderId="53" xfId="0" applyFont="1" applyBorder="1" applyAlignment="1">
      <alignment horizontal="left" vertical="top" wrapText="1" indent="2"/>
    </xf>
    <xf numFmtId="0" fontId="0" fillId="0" borderId="5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0" fontId="0" fillId="2" borderId="52" xfId="0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top"/>
    </xf>
    <xf numFmtId="0" fontId="29" fillId="0" borderId="53" xfId="0" applyFont="1" applyBorder="1" applyAlignment="1">
      <alignment horizontal="left" vertical="top" wrapText="1" indent="2"/>
    </xf>
    <xf numFmtId="0" fontId="29" fillId="0" borderId="53" xfId="0" applyFont="1" applyBorder="1" applyAlignment="1">
      <alignment horizontal="left" vertical="top" wrapText="1"/>
    </xf>
    <xf numFmtId="0" fontId="1" fillId="2" borderId="54" xfId="0" applyFont="1" applyFill="1" applyBorder="1" applyAlignment="1">
      <alignment/>
    </xf>
    <xf numFmtId="0" fontId="1" fillId="3" borderId="55" xfId="0" applyFont="1" applyFill="1" applyBorder="1" applyAlignment="1">
      <alignment/>
    </xf>
    <xf numFmtId="0" fontId="33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0" fillId="0" borderId="56" xfId="0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2" borderId="58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vertical="top"/>
    </xf>
    <xf numFmtId="0" fontId="18" fillId="0" borderId="59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31" fillId="0" borderId="1" xfId="0" applyFont="1" applyBorder="1" applyAlignment="1" quotePrefix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12" fillId="0" borderId="56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4" xfId="0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/>
    </xf>
    <xf numFmtId="0" fontId="12" fillId="0" borderId="65" xfId="0" applyFont="1" applyFill="1" applyBorder="1" applyAlignment="1">
      <alignment vertical="top"/>
    </xf>
    <xf numFmtId="0" fontId="12" fillId="0" borderId="66" xfId="0" applyFont="1" applyFill="1" applyBorder="1" applyAlignment="1">
      <alignment vertical="top"/>
    </xf>
    <xf numFmtId="0" fontId="26" fillId="5" borderId="54" xfId="0" applyFont="1" applyFill="1" applyBorder="1" applyAlignment="1">
      <alignment textRotation="90"/>
    </xf>
    <xf numFmtId="0" fontId="26" fillId="5" borderId="2" xfId="0" applyFont="1" applyFill="1" applyBorder="1" applyAlignment="1">
      <alignment vertical="center" textRotation="90"/>
    </xf>
    <xf numFmtId="0" fontId="26" fillId="5" borderId="2" xfId="0" applyFont="1" applyFill="1" applyBorder="1" applyAlignment="1">
      <alignment textRotation="90"/>
    </xf>
    <xf numFmtId="0" fontId="26" fillId="5" borderId="58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64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7" fillId="0" borderId="6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horizontal="center" vertical="center"/>
    </xf>
    <xf numFmtId="0" fontId="10" fillId="0" borderId="64" xfId="15" applyFill="1" applyBorder="1" applyAlignment="1">
      <alignment vertical="center"/>
    </xf>
    <xf numFmtId="0" fontId="19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10" fillId="0" borderId="9" xfId="15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3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64" xfId="0" applyBorder="1" applyAlignment="1">
      <alignment vertical="center"/>
    </xf>
    <xf numFmtId="1" fontId="12" fillId="0" borderId="0" xfId="0" applyNumberFormat="1" applyFont="1" applyFill="1" applyAlignment="1">
      <alignment/>
    </xf>
    <xf numFmtId="0" fontId="26" fillId="0" borderId="0" xfId="0" applyFont="1" applyBorder="1" applyAlignment="1">
      <alignment textRotation="90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7" xfId="0" applyBorder="1" applyAlignment="1">
      <alignment horizontal="left" vertical="top" wrapText="1"/>
    </xf>
    <xf numFmtId="1" fontId="12" fillId="0" borderId="67" xfId="0" applyNumberFormat="1" applyFont="1" applyFill="1" applyBorder="1" applyAlignment="1">
      <alignment/>
    </xf>
    <xf numFmtId="0" fontId="36" fillId="0" borderId="67" xfId="0" applyFont="1" applyBorder="1" applyAlignment="1">
      <alignment/>
    </xf>
    <xf numFmtId="0" fontId="20" fillId="0" borderId="0" xfId="0" applyFont="1" applyAlignment="1">
      <alignment vertical="top"/>
    </xf>
    <xf numFmtId="0" fontId="41" fillId="0" borderId="68" xfId="0" applyFont="1" applyBorder="1" applyAlignment="1">
      <alignment vertical="center" shrinkToFit="1"/>
    </xf>
    <xf numFmtId="0" fontId="41" fillId="0" borderId="0" xfId="0" applyFont="1" applyAlignment="1">
      <alignment vertical="top" wrapText="1" shrinkToFit="1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19" fillId="0" borderId="68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20" fillId="0" borderId="0" xfId="0" applyFont="1" applyBorder="1" applyAlignment="1">
      <alignment vertical="top"/>
    </xf>
    <xf numFmtId="0" fontId="19" fillId="0" borderId="6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68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51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vertical="top"/>
    </xf>
    <xf numFmtId="0" fontId="37" fillId="0" borderId="68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>
      <alignment/>
    </xf>
    <xf numFmtId="0" fontId="41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0" fillId="2" borderId="2" xfId="0" applyFont="1" applyFill="1" applyBorder="1" applyAlignment="1" quotePrefix="1">
      <alignment horizontal="center" vertical="top"/>
    </xf>
    <xf numFmtId="0" fontId="0" fillId="3" borderId="0" xfId="0" applyFont="1" applyFill="1" applyBorder="1" applyAlignment="1" quotePrefix="1">
      <alignment horizontal="center" vertical="top"/>
    </xf>
    <xf numFmtId="0" fontId="37" fillId="0" borderId="71" xfId="0" applyFont="1" applyBorder="1" applyAlignment="1">
      <alignment horizontal="left" vertical="center"/>
    </xf>
    <xf numFmtId="0" fontId="46" fillId="0" borderId="68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25" fillId="4" borderId="68" xfId="0" applyFont="1" applyFill="1" applyBorder="1" applyAlignment="1">
      <alignment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4" fillId="0" borderId="72" xfId="0" applyFont="1" applyBorder="1" applyAlignment="1">
      <alignment vertical="center"/>
    </xf>
    <xf numFmtId="0" fontId="0" fillId="0" borderId="68" xfId="0" applyBorder="1" applyAlignment="1">
      <alignment vertical="top"/>
    </xf>
    <xf numFmtId="0" fontId="0" fillId="0" borderId="43" xfId="0" applyBorder="1" applyAlignment="1">
      <alignment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6" fillId="0" borderId="4" xfId="0" applyFont="1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4" xfId="0" applyBorder="1" applyAlignment="1">
      <alignment/>
    </xf>
    <xf numFmtId="0" fontId="0" fillId="0" borderId="44" xfId="0" applyBorder="1" applyAlignment="1">
      <alignment/>
    </xf>
    <xf numFmtId="0" fontId="0" fillId="0" borderId="4" xfId="0" applyBorder="1" applyAlignment="1">
      <alignment vertical="top"/>
    </xf>
    <xf numFmtId="0" fontId="37" fillId="0" borderId="4" xfId="0" applyFont="1" applyBorder="1" applyAlignment="1">
      <alignment vertical="center" wrapText="1"/>
    </xf>
    <xf numFmtId="0" fontId="37" fillId="0" borderId="74" xfId="0" applyFont="1" applyBorder="1" applyAlignment="1">
      <alignment vertical="center" wrapText="1"/>
    </xf>
    <xf numFmtId="0" fontId="22" fillId="0" borderId="74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/>
    </xf>
    <xf numFmtId="0" fontId="2" fillId="0" borderId="43" xfId="0" applyFont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2" borderId="58" xfId="0" applyFont="1" applyFill="1" applyBorder="1" applyAlignment="1">
      <alignment horizontal="center" vertical="center" wrapText="1"/>
    </xf>
    <xf numFmtId="0" fontId="0" fillId="3" borderId="58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/>
    </xf>
    <xf numFmtId="0" fontId="53" fillId="0" borderId="76" xfId="0" applyFont="1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horizontal="center" vertical="center"/>
    </xf>
    <xf numFmtId="0" fontId="53" fillId="0" borderId="79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4" fillId="0" borderId="0" xfId="0" applyFont="1" applyBorder="1" applyAlignment="1">
      <alignment/>
    </xf>
    <xf numFmtId="0" fontId="37" fillId="0" borderId="44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12" fillId="0" borderId="68" xfId="0" applyFont="1" applyBorder="1" applyAlignment="1">
      <alignment/>
    </xf>
    <xf numFmtId="0" fontId="12" fillId="0" borderId="0" xfId="0" applyFont="1" applyAlignment="1">
      <alignment/>
    </xf>
    <xf numFmtId="0" fontId="12" fillId="0" borderId="68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vertical="center"/>
    </xf>
    <xf numFmtId="0" fontId="4" fillId="0" borderId="32" xfId="0" applyFont="1" applyBorder="1" applyAlignment="1">
      <alignment/>
    </xf>
    <xf numFmtId="0" fontId="19" fillId="0" borderId="0" xfId="0" applyFont="1" applyBorder="1" applyAlignment="1" quotePrefix="1">
      <alignment vertical="center"/>
    </xf>
    <xf numFmtId="0" fontId="0" fillId="0" borderId="38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80" xfId="0" applyBorder="1" applyAlignment="1">
      <alignment/>
    </xf>
    <xf numFmtId="0" fontId="0" fillId="0" borderId="81" xfId="0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83" xfId="0" applyNumberFormat="1" applyFont="1" applyFill="1" applyBorder="1" applyAlignment="1">
      <alignment/>
    </xf>
    <xf numFmtId="0" fontId="0" fillId="4" borderId="84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6" fillId="4" borderId="0" xfId="0" applyNumberFormat="1" applyFont="1" applyFill="1" applyAlignment="1">
      <alignment horizontal="left"/>
    </xf>
    <xf numFmtId="0" fontId="0" fillId="4" borderId="0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85" xfId="0" applyFill="1" applyBorder="1" applyAlignment="1">
      <alignment horizontal="center"/>
    </xf>
    <xf numFmtId="0" fontId="5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6" fillId="4" borderId="0" xfId="0" applyNumberFormat="1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12" fillId="0" borderId="0" xfId="0" applyNumberFormat="1" applyFont="1" applyFill="1" applyAlignment="1">
      <alignment horizontal="left" vertical="top"/>
    </xf>
    <xf numFmtId="0" fontId="0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4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/>
    </xf>
    <xf numFmtId="0" fontId="6" fillId="4" borderId="0" xfId="0" applyNumberFormat="1" applyFont="1" applyFill="1" applyAlignment="1">
      <alignment horizontal="left" vertical="top"/>
    </xf>
    <xf numFmtId="0" fontId="0" fillId="4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textRotation="90"/>
    </xf>
    <xf numFmtId="0" fontId="16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1" fontId="12" fillId="0" borderId="5" xfId="0" applyNumberFormat="1" applyFont="1" applyFill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0" fillId="0" borderId="86" xfId="0" applyBorder="1" applyAlignment="1">
      <alignment/>
    </xf>
    <xf numFmtId="0" fontId="37" fillId="0" borderId="86" xfId="0" applyFont="1" applyBorder="1" applyAlignment="1">
      <alignment horizontal="left" vertical="center"/>
    </xf>
    <xf numFmtId="0" fontId="37" fillId="0" borderId="73" xfId="0" applyFont="1" applyBorder="1" applyAlignment="1">
      <alignment vertical="center" wrapText="1"/>
    </xf>
    <xf numFmtId="0" fontId="12" fillId="0" borderId="86" xfId="0" applyFont="1" applyBorder="1" applyAlignment="1">
      <alignment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0" fillId="0" borderId="89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90" xfId="0" applyBorder="1" applyAlignment="1">
      <alignment/>
    </xf>
    <xf numFmtId="0" fontId="6" fillId="0" borderId="75" xfId="0" applyFont="1" applyFill="1" applyBorder="1" applyAlignment="1">
      <alignment textRotation="90"/>
    </xf>
    <xf numFmtId="0" fontId="12" fillId="0" borderId="76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51" xfId="0" applyBorder="1" applyAlignment="1">
      <alignment/>
    </xf>
    <xf numFmtId="0" fontId="0" fillId="0" borderId="91" xfId="0" applyBorder="1" applyAlignment="1">
      <alignment/>
    </xf>
    <xf numFmtId="0" fontId="17" fillId="0" borderId="13" xfId="0" applyFont="1" applyBorder="1" applyAlignment="1">
      <alignment horizontal="left" textRotation="90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" fillId="2" borderId="54" xfId="0" applyFont="1" applyFill="1" applyBorder="1" applyAlignment="1">
      <alignment textRotation="90"/>
    </xf>
    <xf numFmtId="0" fontId="0" fillId="0" borderId="2" xfId="0" applyBorder="1" applyAlignment="1">
      <alignment/>
    </xf>
    <xf numFmtId="0" fontId="0" fillId="0" borderId="92" xfId="0" applyBorder="1" applyAlignment="1">
      <alignment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" fillId="3" borderId="7" xfId="0" applyFont="1" applyFill="1" applyBorder="1" applyAlignment="1">
      <alignment textRotation="90"/>
    </xf>
    <xf numFmtId="0" fontId="0" fillId="0" borderId="8" xfId="0" applyBorder="1" applyAlignment="1">
      <alignment/>
    </xf>
    <xf numFmtId="0" fontId="12" fillId="0" borderId="79" xfId="0" applyFont="1" applyFill="1" applyBorder="1" applyAlignment="1">
      <alignment/>
    </xf>
    <xf numFmtId="0" fontId="26" fillId="5" borderId="54" xfId="0" applyFont="1" applyFill="1" applyBorder="1" applyAlignment="1" quotePrefix="1">
      <alignment textRotation="90"/>
    </xf>
    <xf numFmtId="0" fontId="36" fillId="5" borderId="2" xfId="0" applyFont="1" applyFill="1" applyBorder="1" applyAlignment="1">
      <alignment/>
    </xf>
    <xf numFmtId="0" fontId="36" fillId="5" borderId="92" xfId="0" applyFont="1" applyFill="1" applyBorder="1" applyAlignment="1">
      <alignment/>
    </xf>
    <xf numFmtId="0" fontId="19" fillId="0" borderId="64" xfId="0" applyFont="1" applyBorder="1" applyAlignment="1">
      <alignment horizontal="center" vertical="top" wrapText="1"/>
    </xf>
    <xf numFmtId="0" fontId="0" fillId="0" borderId="64" xfId="0" applyBorder="1" applyAlignment="1">
      <alignment horizontal="center" wrapText="1"/>
    </xf>
    <xf numFmtId="0" fontId="19" fillId="0" borderId="64" xfId="0" applyFont="1" applyBorder="1" applyAlignment="1">
      <alignment vertical="top" wrapText="1"/>
    </xf>
    <xf numFmtId="0" fontId="0" fillId="0" borderId="64" xfId="0" applyBorder="1" applyAlignment="1">
      <alignment wrapText="1"/>
    </xf>
    <xf numFmtId="0" fontId="18" fillId="3" borderId="6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8" fillId="3" borderId="0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left" vertical="top" wrapText="1" indent="2"/>
    </xf>
    <xf numFmtId="0" fontId="21" fillId="0" borderId="9" xfId="0" applyFont="1" applyBorder="1" applyAlignment="1">
      <alignment horizontal="left" vertical="top" wrapText="1" indent="2"/>
    </xf>
    <xf numFmtId="0" fontId="1" fillId="2" borderId="54" xfId="0" applyFont="1" applyFill="1" applyBorder="1" applyAlignment="1">
      <alignment horizontal="center" textRotation="90"/>
    </xf>
    <xf numFmtId="0" fontId="0" fillId="0" borderId="2" xfId="0" applyFont="1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0" fillId="0" borderId="65" xfId="0" applyFont="1" applyBorder="1" applyAlignment="1">
      <alignment horizontal="center" textRotation="90"/>
    </xf>
    <xf numFmtId="0" fontId="0" fillId="0" borderId="54" xfId="0" applyFont="1" applyBorder="1" applyAlignment="1">
      <alignment horizontal="center" textRotation="90"/>
    </xf>
    <xf numFmtId="0" fontId="6" fillId="0" borderId="93" xfId="0" applyFont="1" applyFill="1" applyBorder="1" applyAlignment="1">
      <alignment textRotation="90"/>
    </xf>
    <xf numFmtId="0" fontId="6" fillId="0" borderId="93" xfId="0" applyFont="1" applyFill="1" applyBorder="1" applyAlignment="1">
      <alignment/>
    </xf>
    <xf numFmtId="0" fontId="1" fillId="2" borderId="93" xfId="0" applyFont="1" applyFill="1" applyBorder="1" applyAlignment="1">
      <alignment textRotation="90"/>
    </xf>
    <xf numFmtId="0" fontId="1" fillId="2" borderId="93" xfId="0" applyFont="1" applyFill="1" applyBorder="1" applyAlignment="1">
      <alignment/>
    </xf>
    <xf numFmtId="0" fontId="1" fillId="3" borderId="93" xfId="0" applyFont="1" applyFill="1" applyBorder="1" applyAlignment="1">
      <alignment textRotation="90"/>
    </xf>
    <xf numFmtId="0" fontId="1" fillId="3" borderId="93" xfId="0" applyFont="1" applyFill="1" applyBorder="1" applyAlignment="1">
      <alignment/>
    </xf>
    <xf numFmtId="0" fontId="1" fillId="0" borderId="83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26" fillId="5" borderId="93" xfId="0" applyFont="1" applyFill="1" applyBorder="1" applyAlignment="1" quotePrefix="1">
      <alignment textRotation="90"/>
    </xf>
    <xf numFmtId="0" fontId="26" fillId="5" borderId="93" xfId="0" applyFont="1" applyFill="1" applyBorder="1" applyAlignment="1">
      <alignment textRotation="90"/>
    </xf>
    <xf numFmtId="0" fontId="4" fillId="0" borderId="0" xfId="0" applyFont="1" applyFill="1" applyBorder="1" applyAlignment="1">
      <alignment horizontal="left" vertical="center" textRotation="90"/>
    </xf>
    <xf numFmtId="0" fontId="0" fillId="0" borderId="0" xfId="0" applyFill="1" applyAlignment="1">
      <alignment horizontal="left" vertical="center"/>
    </xf>
    <xf numFmtId="0" fontId="42" fillId="0" borderId="0" xfId="0" applyNumberFormat="1" applyFont="1" applyFill="1" applyAlignment="1">
      <alignment horizontal="left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emf" /><Relationship Id="rId7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8</xdr:row>
      <xdr:rowOff>200025</xdr:rowOff>
    </xdr:from>
    <xdr:to>
      <xdr:col>14</xdr:col>
      <xdr:colOff>257175</xdr:colOff>
      <xdr:row>10</xdr:row>
      <xdr:rowOff>38100</xdr:rowOff>
    </xdr:to>
    <xdr:pic>
      <xdr:nvPicPr>
        <xdr:cNvPr id="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19275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8</xdr:row>
      <xdr:rowOff>142875</xdr:rowOff>
    </xdr:from>
    <xdr:to>
      <xdr:col>16</xdr:col>
      <xdr:colOff>257175</xdr:colOff>
      <xdr:row>10</xdr:row>
      <xdr:rowOff>38100</xdr:rowOff>
    </xdr:to>
    <xdr:pic>
      <xdr:nvPicPr>
        <xdr:cNvPr id="2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76212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</xdr:row>
      <xdr:rowOff>57150</xdr:rowOff>
    </xdr:from>
    <xdr:to>
      <xdr:col>23</xdr:col>
      <xdr:colOff>257175</xdr:colOff>
      <xdr:row>10</xdr:row>
      <xdr:rowOff>38100</xdr:rowOff>
    </xdr:to>
    <xdr:pic>
      <xdr:nvPicPr>
        <xdr:cNvPr id="3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238250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6</xdr:row>
      <xdr:rowOff>38100</xdr:rowOff>
    </xdr:from>
    <xdr:to>
      <xdr:col>18</xdr:col>
      <xdr:colOff>276225</xdr:colOff>
      <xdr:row>10</xdr:row>
      <xdr:rowOff>95250</xdr:rowOff>
    </xdr:to>
    <xdr:pic>
      <xdr:nvPicPr>
        <xdr:cNvPr id="4" name="Picture 9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1219200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8</xdr:row>
      <xdr:rowOff>209550</xdr:rowOff>
    </xdr:from>
    <xdr:to>
      <xdr:col>21</xdr:col>
      <xdr:colOff>304800</xdr:colOff>
      <xdr:row>10</xdr:row>
      <xdr:rowOff>38100</xdr:rowOff>
    </xdr:to>
    <xdr:pic>
      <xdr:nvPicPr>
        <xdr:cNvPr id="5" name="Picture 9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0325" y="18288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13</xdr:col>
      <xdr:colOff>9525</xdr:colOff>
      <xdr:row>11</xdr:row>
      <xdr:rowOff>0</xdr:rowOff>
    </xdr:to>
    <xdr:pic>
      <xdr:nvPicPr>
        <xdr:cNvPr id="6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224790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12</xdr:col>
      <xdr:colOff>295275</xdr:colOff>
      <xdr:row>15</xdr:row>
      <xdr:rowOff>104775</xdr:rowOff>
    </xdr:to>
    <xdr:pic>
      <xdr:nvPicPr>
        <xdr:cNvPr id="7" name="Picture 2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2619375"/>
          <a:ext cx="4143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86</xdr:row>
      <xdr:rowOff>200025</xdr:rowOff>
    </xdr:from>
    <xdr:to>
      <xdr:col>14</xdr:col>
      <xdr:colOff>257175</xdr:colOff>
      <xdr:row>88</xdr:row>
      <xdr:rowOff>0</xdr:rowOff>
    </xdr:to>
    <xdr:pic>
      <xdr:nvPicPr>
        <xdr:cNvPr id="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90650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86</xdr:row>
      <xdr:rowOff>142875</xdr:rowOff>
    </xdr:from>
    <xdr:to>
      <xdr:col>16</xdr:col>
      <xdr:colOff>257175</xdr:colOff>
      <xdr:row>88</xdr:row>
      <xdr:rowOff>0</xdr:rowOff>
    </xdr:to>
    <xdr:pic>
      <xdr:nvPicPr>
        <xdr:cNvPr id="9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384935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84</xdr:row>
      <xdr:rowOff>57150</xdr:rowOff>
    </xdr:from>
    <xdr:to>
      <xdr:col>23</xdr:col>
      <xdr:colOff>257175</xdr:colOff>
      <xdr:row>88</xdr:row>
      <xdr:rowOff>0</xdr:rowOff>
    </xdr:to>
    <xdr:pic>
      <xdr:nvPicPr>
        <xdr:cNvPr id="10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332547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84</xdr:row>
      <xdr:rowOff>38100</xdr:rowOff>
    </xdr:from>
    <xdr:to>
      <xdr:col>18</xdr:col>
      <xdr:colOff>276225</xdr:colOff>
      <xdr:row>88</xdr:row>
      <xdr:rowOff>57150</xdr:rowOff>
    </xdr:to>
    <xdr:pic>
      <xdr:nvPicPr>
        <xdr:cNvPr id="11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1330642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86</xdr:row>
      <xdr:rowOff>209550</xdr:rowOff>
    </xdr:from>
    <xdr:to>
      <xdr:col>21</xdr:col>
      <xdr:colOff>304800</xdr:colOff>
      <xdr:row>88</xdr:row>
      <xdr:rowOff>0</xdr:rowOff>
    </xdr:to>
    <xdr:pic>
      <xdr:nvPicPr>
        <xdr:cNvPr id="12" name="Picture 2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0325" y="139160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13</xdr:col>
      <xdr:colOff>9525</xdr:colOff>
      <xdr:row>89</xdr:row>
      <xdr:rowOff>0</xdr:rowOff>
    </xdr:to>
    <xdr:pic>
      <xdr:nvPicPr>
        <xdr:cNvPr id="13" name="Picture 2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14373225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ditEnvelop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ditChauff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Améliorations"/>
      <sheetName val="liens Q R"/>
      <sheetName val="calcul"/>
    </sheetNames>
    <sheetDataSet>
      <sheetData sheetId="1">
        <row r="7">
          <cell r="H7" t="str">
            <v>(Mieux) Isoler la toiture ou le plancher du grenier</v>
          </cell>
        </row>
        <row r="8">
          <cell r="H8" t="str">
            <v>Remplacer les châssis équipés de simple vitrage par des châssis avec du double vitrage</v>
          </cell>
        </row>
        <row r="9">
          <cell r="H9" t="str">
            <v>(Mieux) Isoler les murs extérieurs par l'extérieur</v>
          </cell>
        </row>
        <row r="10">
          <cell r="H10" t="str">
            <v>(Mieux) Isoler la dalle de sol située au-dessus d'une cave ou d'un vide ventilé</v>
          </cell>
        </row>
        <row r="11">
          <cell r="H11" t="str">
            <v>(Mieux) Isoler les parois séparants des espaces chauffés d'espaces non chauffés</v>
          </cell>
        </row>
        <row r="12">
          <cell r="H12" t="str">
            <v>(Mieux) Isoler les murs extérieurs par l'intérieur</v>
          </cell>
        </row>
        <row r="13">
          <cell r="H13" t="str">
            <v>Remplacer le vitrage par du double vitrage (ce qui implique presque toujours de remplacer les châssis)</v>
          </cell>
        </row>
        <row r="14">
          <cell r="H14" t="str">
            <v>(Mieux) Isoler la dalle de sol en contact direct avec l'extérieur ?</v>
          </cell>
        </row>
        <row r="15">
          <cell r="H15" t="str">
            <v>Vérifier que  les isolants de l'enveloppe sont toujours efficaces (= secs) et, si besoin, remplacer l'isolant et réparer la toiture</v>
          </cell>
        </row>
        <row r="16">
          <cell r="H16" t="str">
            <v>Remédier aux ponts thermiques dans l'enveloppe du bâtiment</v>
          </cell>
        </row>
        <row r="17">
          <cell r="H17" t="str">
            <v>(Mieux) Isoler la dalle sur terre plein</v>
          </cell>
        </row>
        <row r="18">
          <cell r="H18" t="str">
            <v>(Mieux) Isoler les murs contre terre des locaux enterrés chauffés</v>
          </cell>
        </row>
        <row r="19">
          <cell r="H19" t="str">
            <v>Remplacer les châssis métalliques sans coupure thermique par des châssis plus performants</v>
          </cell>
        </row>
        <row r="20">
          <cell r="H20" t="str">
            <v>Isoler les portes extérieures ou les remplacer</v>
          </cell>
        </row>
        <row r="37">
          <cell r="H37" t="str">
            <v>Equiper les accès du bâtiment d'un dispositif assurant la fermeture automatique des portes après passage</v>
          </cell>
        </row>
        <row r="38">
          <cell r="H38" t="str">
            <v>Organiser une campagne de sensibilisation </v>
          </cell>
        </row>
        <row r="39">
          <cell r="H39" t="str">
            <v>Equiper les accès du bâtiment de sas d'entrée</v>
          </cell>
        </row>
        <row r="40">
          <cell r="H40" t="str">
            <v>Remplacer les joints de fermeture des châssis</v>
          </cell>
        </row>
        <row r="47">
          <cell r="H47" t="str">
            <v>Choisir du double vitrage réfléchissant lors du remplacement des châssis</v>
          </cell>
        </row>
        <row r="48">
          <cell r="H48" t="str">
            <v>Installer des protections solaires</v>
          </cell>
        </row>
        <row r="49">
          <cell r="H49" t="str">
            <v>Remplacer le vitrage par du vitrage réfléchissant</v>
          </cell>
        </row>
        <row r="50">
          <cell r="H50" t="str">
            <v>Commander automatiquement les protections solaires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liste améliorations"/>
      <sheetName val="calcul"/>
      <sheetName val="liens Q R"/>
    </sheetNames>
    <sheetDataSet>
      <sheetData sheetId="1">
        <row r="7">
          <cell r="G7">
            <v>1</v>
          </cell>
        </row>
        <row r="8">
          <cell r="G8">
            <v>2</v>
          </cell>
        </row>
        <row r="9">
          <cell r="G9">
            <v>3</v>
          </cell>
        </row>
        <row r="10">
          <cell r="G10">
            <v>4</v>
          </cell>
        </row>
        <row r="11">
          <cell r="G11">
            <v>5</v>
          </cell>
        </row>
        <row r="12">
          <cell r="G12">
            <v>6</v>
          </cell>
        </row>
        <row r="13">
          <cell r="G13">
            <v>7</v>
          </cell>
        </row>
        <row r="14">
          <cell r="G14">
            <v>8</v>
          </cell>
        </row>
        <row r="15">
          <cell r="G15">
            <v>9</v>
          </cell>
        </row>
        <row r="16">
          <cell r="G16">
            <v>10</v>
          </cell>
        </row>
        <row r="17">
          <cell r="G17">
            <v>11</v>
          </cell>
        </row>
        <row r="18">
          <cell r="G18">
            <v>12</v>
          </cell>
        </row>
        <row r="33">
          <cell r="G33">
            <v>1</v>
          </cell>
        </row>
        <row r="34">
          <cell r="G34">
            <v>2</v>
          </cell>
        </row>
        <row r="35">
          <cell r="G35">
            <v>3</v>
          </cell>
        </row>
        <row r="36">
          <cell r="G36">
            <v>4</v>
          </cell>
        </row>
        <row r="37">
          <cell r="G37">
            <v>5</v>
          </cell>
        </row>
        <row r="38">
          <cell r="G38">
            <v>6</v>
          </cell>
        </row>
        <row r="39">
          <cell r="G39">
            <v>7</v>
          </cell>
        </row>
        <row r="40">
          <cell r="G40">
            <v>8</v>
          </cell>
        </row>
        <row r="58">
          <cell r="G58">
            <v>1</v>
          </cell>
        </row>
        <row r="59">
          <cell r="G59">
            <v>2</v>
          </cell>
        </row>
        <row r="60">
          <cell r="G60">
            <v>3</v>
          </cell>
        </row>
        <row r="61">
          <cell r="G61">
            <v>4</v>
          </cell>
        </row>
        <row r="62">
          <cell r="G62">
            <v>5</v>
          </cell>
        </row>
        <row r="63">
          <cell r="G63">
            <v>6</v>
          </cell>
        </row>
        <row r="64">
          <cell r="G64">
            <v>7</v>
          </cell>
        </row>
        <row r="65">
          <cell r="G65">
            <v>8</v>
          </cell>
        </row>
        <row r="66">
          <cell r="G66">
            <v>9</v>
          </cell>
        </row>
        <row r="67">
          <cell r="G67">
            <v>10</v>
          </cell>
        </row>
        <row r="68">
          <cell r="G68">
            <v>11</v>
          </cell>
        </row>
        <row r="69">
          <cell r="G69">
            <v>12</v>
          </cell>
        </row>
        <row r="70">
          <cell r="G70">
            <v>13</v>
          </cell>
        </row>
        <row r="71">
          <cell r="G71">
            <v>14</v>
          </cell>
        </row>
        <row r="72">
          <cell r="G7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B212"/>
  <sheetViews>
    <sheetView showGridLines="0" showRowColHeaders="0" tabSelected="1" workbookViewId="0" topLeftCell="A1">
      <selection activeCell="C159" sqref="C159"/>
    </sheetView>
  </sheetViews>
  <sheetFormatPr defaultColWidth="11.421875" defaultRowHeight="12.75"/>
  <cols>
    <col min="1" max="1" width="3.140625" style="0" customWidth="1"/>
    <col min="2" max="2" width="0.85546875" style="0" customWidth="1"/>
    <col min="3" max="3" width="2.140625" style="0" customWidth="1"/>
    <col min="4" max="5" width="2.421875" style="0" customWidth="1"/>
    <col min="6" max="6" width="6.28125" style="0" customWidth="1"/>
    <col min="7" max="7" width="2.421875" style="0" customWidth="1"/>
    <col min="8" max="8" width="6.28125" style="0" customWidth="1"/>
    <col min="9" max="9" width="13.57421875" style="0" customWidth="1"/>
    <col min="10" max="10" width="3.28125" style="0" customWidth="1"/>
    <col min="11" max="11" width="15.00390625" style="0" customWidth="1"/>
    <col min="12" max="12" width="3.8515625" style="0" customWidth="1"/>
    <col min="13" max="13" width="13.7109375" style="0" customWidth="1"/>
    <col min="14" max="14" width="1.7109375" style="0" customWidth="1"/>
    <col min="15" max="15" width="4.7109375" style="0" customWidth="1"/>
    <col min="16" max="16" width="1.7109375" style="0" customWidth="1"/>
    <col min="17" max="17" width="4.7109375" style="0" customWidth="1"/>
    <col min="18" max="18" width="0.85546875" style="0" customWidth="1"/>
    <col min="19" max="19" width="4.28125" style="0" customWidth="1"/>
    <col min="20" max="21" width="0.85546875" style="0" customWidth="1"/>
    <col min="22" max="22" width="4.7109375" style="0" customWidth="1"/>
    <col min="23" max="23" width="0.85546875" style="0" customWidth="1"/>
    <col min="24" max="24" width="4.7109375" style="0" customWidth="1"/>
    <col min="25" max="25" width="0.85546875" style="0" customWidth="1"/>
    <col min="26" max="26" width="0.85546875" style="3" customWidth="1"/>
  </cols>
  <sheetData>
    <row r="1" spans="2:26" s="13" customFormat="1" ht="30.75" customHeight="1">
      <c r="B1" s="36" t="s">
        <v>17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60"/>
    </row>
    <row r="2" spans="2:26" s="13" customFormat="1" ht="8.25" customHeight="1">
      <c r="B2" s="34"/>
      <c r="Z2" s="60"/>
    </row>
    <row r="3" spans="3:26" s="13" customFormat="1" ht="12.75">
      <c r="C3" s="45" t="s">
        <v>3</v>
      </c>
      <c r="D3" s="35"/>
      <c r="E3" s="44" t="s">
        <v>7</v>
      </c>
      <c r="Z3" s="60"/>
    </row>
    <row r="4" spans="3:26" s="13" customFormat="1" ht="12.75">
      <c r="C4" s="45" t="s">
        <v>3</v>
      </c>
      <c r="D4" s="35"/>
      <c r="E4" s="44" t="s">
        <v>16</v>
      </c>
      <c r="Z4" s="60"/>
    </row>
    <row r="5" spans="3:26" s="13" customFormat="1" ht="12.75">
      <c r="C5" s="45"/>
      <c r="D5" s="35"/>
      <c r="E5" s="44"/>
      <c r="Z5" s="60"/>
    </row>
    <row r="6" spans="3:4" ht="15.75" thickBot="1">
      <c r="C6" s="20"/>
      <c r="D6" s="21"/>
    </row>
    <row r="7" spans="2:25" ht="18.75" thickBot="1">
      <c r="B7" s="46" t="s">
        <v>7</v>
      </c>
      <c r="C7" s="47"/>
      <c r="D7" s="22"/>
      <c r="E7" s="23"/>
      <c r="F7" s="24"/>
      <c r="G7" s="24"/>
      <c r="H7" s="24"/>
      <c r="I7" s="24"/>
      <c r="J7" s="24"/>
      <c r="K7" s="24"/>
      <c r="L7" s="24"/>
      <c r="M7" s="25"/>
      <c r="O7" s="48"/>
      <c r="P7" s="3"/>
      <c r="Q7" s="49"/>
      <c r="R7" s="50"/>
      <c r="S7" s="414"/>
      <c r="T7" s="78"/>
      <c r="U7" s="3"/>
      <c r="V7" s="51"/>
      <c r="W7" s="3"/>
      <c r="X7" s="120"/>
      <c r="Y7" s="3"/>
    </row>
    <row r="8" spans="3:25" ht="15.75" customHeight="1">
      <c r="C8" s="36"/>
      <c r="D8" s="20"/>
      <c r="E8" s="21"/>
      <c r="O8" s="52"/>
      <c r="P8" s="3"/>
      <c r="Q8" s="53"/>
      <c r="R8" s="3"/>
      <c r="S8" s="415"/>
      <c r="T8" s="77"/>
      <c r="U8" s="3"/>
      <c r="V8" s="54"/>
      <c r="W8" s="3"/>
      <c r="X8" s="121"/>
      <c r="Y8" s="3"/>
    </row>
    <row r="9" spans="15:25" ht="21" customHeight="1">
      <c r="O9" s="52"/>
      <c r="P9" s="3"/>
      <c r="Q9" s="53"/>
      <c r="R9" s="3"/>
      <c r="S9" s="415"/>
      <c r="T9" s="77"/>
      <c r="U9" s="3"/>
      <c r="V9" s="54"/>
      <c r="W9" s="3"/>
      <c r="X9" s="121"/>
      <c r="Y9" s="3"/>
    </row>
    <row r="10" spans="2:26" s="13" customFormat="1" ht="15">
      <c r="B10" s="55"/>
      <c r="C10" s="55" t="s">
        <v>19</v>
      </c>
      <c r="D10" s="57"/>
      <c r="E10" s="58"/>
      <c r="F10" s="59"/>
      <c r="G10" s="59"/>
      <c r="H10" s="59"/>
      <c r="I10" s="59"/>
      <c r="J10" s="59"/>
      <c r="K10" s="59"/>
      <c r="L10" s="59"/>
      <c r="M10" s="59"/>
      <c r="N10" s="60"/>
      <c r="O10" s="61"/>
      <c r="P10" s="60"/>
      <c r="Q10" s="62"/>
      <c r="R10" s="60"/>
      <c r="S10" s="415"/>
      <c r="T10" s="77"/>
      <c r="U10" s="60"/>
      <c r="V10" s="63"/>
      <c r="W10" s="60"/>
      <c r="X10" s="122"/>
      <c r="Y10" s="60"/>
      <c r="Z10" s="60"/>
    </row>
    <row r="11" spans="15:25" ht="13.5" customHeight="1" thickBot="1">
      <c r="O11" s="52"/>
      <c r="P11" s="3"/>
      <c r="Q11" s="53"/>
      <c r="R11" s="3"/>
      <c r="S11" s="3"/>
      <c r="T11" s="64"/>
      <c r="U11" s="3"/>
      <c r="V11" s="54"/>
      <c r="W11" s="3"/>
      <c r="X11" s="121"/>
      <c r="Y11" s="3"/>
    </row>
    <row r="12" spans="2:26" ht="5.25" customHeight="1" thickBo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105"/>
      <c r="Q12" s="107"/>
      <c r="R12" s="105"/>
      <c r="S12" s="105"/>
      <c r="T12" s="108"/>
      <c r="U12" s="105"/>
      <c r="V12" s="109"/>
      <c r="W12" s="105"/>
      <c r="X12" s="123"/>
      <c r="Y12" s="105"/>
      <c r="Z12" s="117"/>
    </row>
    <row r="13" spans="2:26" ht="6" customHeight="1">
      <c r="B13" s="18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  <c r="P13" s="105"/>
      <c r="Q13" s="107"/>
      <c r="R13" s="105"/>
      <c r="S13" s="105"/>
      <c r="T13" s="108"/>
      <c r="U13" s="105"/>
      <c r="V13" s="109"/>
      <c r="W13" s="105"/>
      <c r="X13" s="123"/>
      <c r="Y13" s="105"/>
      <c r="Z13" s="19"/>
    </row>
    <row r="14" spans="2:26" ht="18" customHeight="1" thickBot="1">
      <c r="B14" s="18"/>
      <c r="C14" s="416" t="s">
        <v>18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66"/>
      <c r="O14" s="75"/>
      <c r="P14" s="66"/>
      <c r="Q14" s="80"/>
      <c r="R14" s="66"/>
      <c r="S14" s="76"/>
      <c r="T14" s="79"/>
      <c r="U14" s="66"/>
      <c r="V14" s="99"/>
      <c r="W14" s="66"/>
      <c r="X14" s="124"/>
      <c r="Y14" s="3"/>
      <c r="Z14" s="19"/>
    </row>
    <row r="15" spans="2:27" ht="33.75" customHeight="1">
      <c r="B15" s="18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66"/>
      <c r="O15" s="75"/>
      <c r="P15" s="66"/>
      <c r="Q15" s="80"/>
      <c r="R15" s="66"/>
      <c r="S15" s="66"/>
      <c r="T15" s="79"/>
      <c r="U15" s="66"/>
      <c r="V15" s="99"/>
      <c r="W15" s="66"/>
      <c r="X15" s="124"/>
      <c r="Y15" s="3"/>
      <c r="Z15" s="19"/>
      <c r="AA15" s="339"/>
    </row>
    <row r="16" spans="2:27" ht="21.75" customHeight="1">
      <c r="B16" s="18"/>
      <c r="C16" s="335"/>
      <c r="D16" s="405"/>
      <c r="E16" s="68"/>
      <c r="F16" s="69"/>
      <c r="G16" s="69"/>
      <c r="H16" s="69"/>
      <c r="I16" s="69"/>
      <c r="J16" s="69"/>
      <c r="K16" s="69"/>
      <c r="L16" s="69"/>
      <c r="M16" s="69"/>
      <c r="N16" s="28"/>
      <c r="O16" s="52"/>
      <c r="P16" s="3"/>
      <c r="Q16" s="53"/>
      <c r="R16" s="3"/>
      <c r="S16" s="3"/>
      <c r="T16" s="64"/>
      <c r="U16" s="3"/>
      <c r="V16" s="54"/>
      <c r="W16" s="3"/>
      <c r="X16" s="121"/>
      <c r="Y16" s="3"/>
      <c r="Z16" s="19"/>
      <c r="AA16" s="339"/>
    </row>
    <row r="17" spans="2:27" ht="8.25" customHeight="1" thickBot="1">
      <c r="B17" s="18"/>
      <c r="C17" s="111"/>
      <c r="D17" s="111"/>
      <c r="E17" s="112"/>
      <c r="F17" s="112"/>
      <c r="G17" s="112"/>
      <c r="H17" s="112"/>
      <c r="I17" s="112"/>
      <c r="J17" s="112"/>
      <c r="K17" s="112"/>
      <c r="L17" s="111"/>
      <c r="M17" s="111"/>
      <c r="N17" s="111"/>
      <c r="O17" s="113"/>
      <c r="P17" s="111"/>
      <c r="Q17" s="114"/>
      <c r="R17" s="111"/>
      <c r="S17" s="111"/>
      <c r="T17" s="115"/>
      <c r="U17" s="111"/>
      <c r="V17" s="116"/>
      <c r="W17" s="111"/>
      <c r="X17" s="125"/>
      <c r="Y17" s="111"/>
      <c r="Z17" s="19"/>
      <c r="AA17" s="339"/>
    </row>
    <row r="18" spans="2:27" ht="9" customHeight="1">
      <c r="B18" s="18"/>
      <c r="C18" s="3"/>
      <c r="D18" s="3"/>
      <c r="E18" s="37"/>
      <c r="F18" s="37"/>
      <c r="G18" s="37"/>
      <c r="H18" s="37"/>
      <c r="I18" s="37"/>
      <c r="J18" s="37"/>
      <c r="K18" s="37"/>
      <c r="L18" s="3"/>
      <c r="M18" s="3"/>
      <c r="N18" s="3"/>
      <c r="O18" s="52"/>
      <c r="P18" s="3"/>
      <c r="Q18" s="53"/>
      <c r="R18" s="3"/>
      <c r="S18" s="3"/>
      <c r="T18" s="64"/>
      <c r="U18" s="3"/>
      <c r="V18" s="54"/>
      <c r="W18" s="3"/>
      <c r="X18" s="121"/>
      <c r="Y18" s="3"/>
      <c r="Z18" s="19"/>
      <c r="AA18" s="339"/>
    </row>
    <row r="19" spans="2:27" ht="5.25" customHeight="1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2"/>
      <c r="P19" s="3"/>
      <c r="Q19" s="53"/>
      <c r="R19" s="3"/>
      <c r="S19" s="3"/>
      <c r="T19" s="64"/>
      <c r="U19" s="3"/>
      <c r="V19" s="54"/>
      <c r="W19" s="3"/>
      <c r="X19" s="121"/>
      <c r="Y19" s="3"/>
      <c r="Z19" s="19"/>
      <c r="AA19" s="339"/>
    </row>
    <row r="20" spans="2:27" ht="18" customHeight="1" thickBot="1">
      <c r="B20" s="18"/>
      <c r="C20" s="416" t="s">
        <v>84</v>
      </c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89"/>
      <c r="O20" s="84"/>
      <c r="P20" s="89"/>
      <c r="Q20" s="88"/>
      <c r="R20" s="89"/>
      <c r="S20" s="76"/>
      <c r="T20" s="90"/>
      <c r="U20" s="89"/>
      <c r="V20" s="100"/>
      <c r="W20" s="89"/>
      <c r="X20" s="126"/>
      <c r="Y20" s="3"/>
      <c r="Z20" s="19"/>
      <c r="AA20" s="339"/>
    </row>
    <row r="21" spans="2:27" ht="15.75" customHeight="1">
      <c r="B21" s="18"/>
      <c r="C21" s="82"/>
      <c r="D21" s="405"/>
      <c r="E21" s="68"/>
      <c r="F21" s="69"/>
      <c r="G21" s="69"/>
      <c r="H21" s="69"/>
      <c r="I21" s="69"/>
      <c r="J21" s="69"/>
      <c r="K21" s="69"/>
      <c r="L21" s="69"/>
      <c r="M21" s="69"/>
      <c r="N21" s="28"/>
      <c r="O21" s="52"/>
      <c r="P21" s="3"/>
      <c r="Q21" s="53"/>
      <c r="R21" s="3"/>
      <c r="S21" s="3"/>
      <c r="T21" s="64"/>
      <c r="U21" s="3"/>
      <c r="V21" s="54"/>
      <c r="W21" s="3"/>
      <c r="X21" s="121"/>
      <c r="Y21" s="3"/>
      <c r="Z21" s="19"/>
      <c r="AA21" s="339"/>
    </row>
    <row r="22" spans="2:26" ht="6.75" customHeight="1">
      <c r="B22" s="18"/>
      <c r="C22" s="3"/>
      <c r="D22" s="3"/>
      <c r="E22" s="37"/>
      <c r="F22" s="37"/>
      <c r="G22" s="37"/>
      <c r="H22" s="37"/>
      <c r="I22" s="37"/>
      <c r="J22" s="37"/>
      <c r="K22" s="37"/>
      <c r="L22" s="3"/>
      <c r="M22" s="3"/>
      <c r="N22" s="3"/>
      <c r="O22" s="52"/>
      <c r="P22" s="3"/>
      <c r="Q22" s="53"/>
      <c r="R22" s="3"/>
      <c r="S22" s="3"/>
      <c r="T22" s="64"/>
      <c r="U22" s="3"/>
      <c r="V22" s="54"/>
      <c r="W22" s="3"/>
      <c r="X22" s="121"/>
      <c r="Y22" s="3"/>
      <c r="Z22" s="19"/>
    </row>
    <row r="23" spans="2:26" ht="6.75" customHeight="1" thickBot="1">
      <c r="B23" s="110"/>
      <c r="C23" s="111"/>
      <c r="D23" s="111"/>
      <c r="E23" s="112"/>
      <c r="F23" s="112"/>
      <c r="G23" s="112"/>
      <c r="H23" s="112"/>
      <c r="I23" s="112"/>
      <c r="J23" s="112"/>
      <c r="K23" s="112"/>
      <c r="L23" s="111"/>
      <c r="M23" s="111"/>
      <c r="N23" s="111"/>
      <c r="O23" s="113"/>
      <c r="P23" s="111"/>
      <c r="Q23" s="114"/>
      <c r="R23" s="111"/>
      <c r="S23" s="111"/>
      <c r="T23" s="115"/>
      <c r="U23" s="111"/>
      <c r="V23" s="116"/>
      <c r="W23" s="111"/>
      <c r="X23" s="125"/>
      <c r="Y23" s="111"/>
      <c r="Z23" s="118"/>
    </row>
    <row r="24" spans="15:25" ht="13.5" customHeight="1" thickBot="1">
      <c r="O24" s="52"/>
      <c r="P24" s="3"/>
      <c r="Q24" s="53"/>
      <c r="R24" s="3"/>
      <c r="S24" s="3"/>
      <c r="T24" s="64"/>
      <c r="U24" s="3"/>
      <c r="V24" s="54"/>
      <c r="W24" s="3"/>
      <c r="X24" s="121"/>
      <c r="Y24" s="3"/>
    </row>
    <row r="25" spans="2:26" ht="5.2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105"/>
      <c r="Q25" s="107"/>
      <c r="R25" s="105"/>
      <c r="S25" s="105"/>
      <c r="T25" s="108"/>
      <c r="U25" s="105"/>
      <c r="V25" s="109"/>
      <c r="W25" s="105"/>
      <c r="X25" s="123"/>
      <c r="Y25" s="105"/>
      <c r="Z25" s="117"/>
    </row>
    <row r="26" spans="2:26" ht="5.25" customHeight="1">
      <c r="B26" s="1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2"/>
      <c r="P26" s="3"/>
      <c r="Q26" s="53"/>
      <c r="R26" s="3"/>
      <c r="S26" s="3"/>
      <c r="T26" s="64"/>
      <c r="U26" s="3"/>
      <c r="V26" s="54"/>
      <c r="W26" s="3"/>
      <c r="X26" s="121"/>
      <c r="Y26" s="3"/>
      <c r="Z26" s="19"/>
    </row>
    <row r="27" spans="2:26" ht="18" customHeight="1">
      <c r="B27" s="18"/>
      <c r="C27" s="416" t="s">
        <v>67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89"/>
      <c r="O27" s="84"/>
      <c r="P27" s="89"/>
      <c r="Q27" s="88"/>
      <c r="R27" s="89"/>
      <c r="S27" s="3"/>
      <c r="T27" s="90"/>
      <c r="U27" s="89"/>
      <c r="V27" s="100"/>
      <c r="W27" s="89"/>
      <c r="X27" s="126"/>
      <c r="Y27" s="3"/>
      <c r="Z27" s="19"/>
    </row>
    <row r="28" spans="2:26" ht="15.75" customHeight="1">
      <c r="B28" s="18"/>
      <c r="C28" s="82"/>
      <c r="D28" s="405"/>
      <c r="E28" s="68"/>
      <c r="F28" s="69"/>
      <c r="G28" s="69"/>
      <c r="H28" s="69"/>
      <c r="I28" s="69"/>
      <c r="J28" s="69"/>
      <c r="K28" s="69"/>
      <c r="L28" s="69"/>
      <c r="M28" s="69"/>
      <c r="N28" s="28"/>
      <c r="O28" s="52"/>
      <c r="P28" s="3"/>
      <c r="Q28" s="53"/>
      <c r="R28" s="3"/>
      <c r="S28" s="3"/>
      <c r="T28" s="64"/>
      <c r="U28" s="3"/>
      <c r="V28" s="54"/>
      <c r="W28" s="3"/>
      <c r="X28" s="121"/>
      <c r="Y28" s="3"/>
      <c r="Z28" s="19"/>
    </row>
    <row r="29" spans="2:26" ht="6.75" customHeight="1">
      <c r="B29" s="18"/>
      <c r="C29" s="3"/>
      <c r="D29" s="3"/>
      <c r="E29" s="37"/>
      <c r="F29" s="37"/>
      <c r="G29" s="37"/>
      <c r="H29" s="37"/>
      <c r="I29" s="37"/>
      <c r="J29" s="37"/>
      <c r="K29" s="37"/>
      <c r="L29" s="3"/>
      <c r="M29" s="3"/>
      <c r="N29" s="3"/>
      <c r="O29" s="52"/>
      <c r="P29" s="3"/>
      <c r="Q29" s="53"/>
      <c r="R29" s="3"/>
      <c r="S29" s="3"/>
      <c r="T29" s="64"/>
      <c r="U29" s="3"/>
      <c r="V29" s="54"/>
      <c r="W29" s="3"/>
      <c r="X29" s="121"/>
      <c r="Y29" s="3"/>
      <c r="Z29" s="19"/>
    </row>
    <row r="30" spans="2:26" ht="9" customHeight="1" thickBot="1"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2"/>
      <c r="P30" s="3"/>
      <c r="Q30" s="53"/>
      <c r="R30" s="3"/>
      <c r="S30" s="3"/>
      <c r="T30" s="64"/>
      <c r="U30" s="3"/>
      <c r="V30" s="54"/>
      <c r="W30" s="3"/>
      <c r="X30" s="121"/>
      <c r="Y30" s="3"/>
      <c r="Z30" s="19"/>
    </row>
    <row r="31" spans="2:26" ht="6.75" customHeight="1">
      <c r="B31" s="18"/>
      <c r="C31" s="105"/>
      <c r="D31" s="105"/>
      <c r="E31" s="119"/>
      <c r="F31" s="119"/>
      <c r="G31" s="119"/>
      <c r="H31" s="119"/>
      <c r="I31" s="119"/>
      <c r="J31" s="119"/>
      <c r="K31" s="119"/>
      <c r="L31" s="105"/>
      <c r="M31" s="105"/>
      <c r="N31" s="105"/>
      <c r="O31" s="106"/>
      <c r="P31" s="105"/>
      <c r="Q31" s="107"/>
      <c r="R31" s="105"/>
      <c r="S31" s="105"/>
      <c r="T31" s="108"/>
      <c r="U31" s="105"/>
      <c r="V31" s="109"/>
      <c r="W31" s="105"/>
      <c r="X31" s="123"/>
      <c r="Y31" s="105"/>
      <c r="Z31" s="19"/>
    </row>
    <row r="32" spans="2:26" ht="18" customHeight="1" thickBot="1">
      <c r="B32" s="18"/>
      <c r="C32" s="65" t="s">
        <v>83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75"/>
      <c r="P32" s="66"/>
      <c r="Q32" s="80"/>
      <c r="R32" s="66"/>
      <c r="S32" s="76"/>
      <c r="T32" s="93"/>
      <c r="U32" s="66"/>
      <c r="V32" s="99"/>
      <c r="W32" s="66"/>
      <c r="X32" s="124"/>
      <c r="Y32" s="3"/>
      <c r="Z32" s="19"/>
    </row>
    <row r="33" spans="2:26" ht="14.25" customHeight="1">
      <c r="B33" s="18"/>
      <c r="C33" s="424" t="s">
        <v>82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66"/>
      <c r="O33" s="75"/>
      <c r="P33" s="66"/>
      <c r="Q33" s="80"/>
      <c r="R33" s="66"/>
      <c r="S33" s="38"/>
      <c r="T33" s="93"/>
      <c r="U33" s="66"/>
      <c r="V33" s="99"/>
      <c r="W33" s="66"/>
      <c r="X33" s="124"/>
      <c r="Y33" s="3"/>
      <c r="Z33" s="19"/>
    </row>
    <row r="34" spans="2:26" ht="15.75" customHeight="1">
      <c r="B34" s="18"/>
      <c r="C34" s="405"/>
      <c r="D34" s="67"/>
      <c r="E34" s="68"/>
      <c r="F34" s="69"/>
      <c r="G34" s="69"/>
      <c r="H34" s="69"/>
      <c r="I34" s="69"/>
      <c r="J34" s="69"/>
      <c r="K34" s="69"/>
      <c r="L34" s="69"/>
      <c r="M34" s="69"/>
      <c r="N34" s="28"/>
      <c r="O34" s="52"/>
      <c r="P34" s="3"/>
      <c r="Q34" s="53"/>
      <c r="R34" s="3"/>
      <c r="S34" s="3"/>
      <c r="T34" s="64"/>
      <c r="U34" s="3"/>
      <c r="V34" s="54"/>
      <c r="W34" s="3"/>
      <c r="X34" s="121"/>
      <c r="Y34" s="3"/>
      <c r="Z34" s="19"/>
    </row>
    <row r="35" spans="2:26" ht="6.75" customHeight="1" thickBot="1">
      <c r="B35" s="18"/>
      <c r="C35" s="111"/>
      <c r="D35" s="111"/>
      <c r="E35" s="112"/>
      <c r="F35" s="112"/>
      <c r="G35" s="112"/>
      <c r="H35" s="112"/>
      <c r="I35" s="112"/>
      <c r="J35" s="112"/>
      <c r="K35" s="112"/>
      <c r="L35" s="111"/>
      <c r="M35" s="111"/>
      <c r="N35" s="111"/>
      <c r="O35" s="113"/>
      <c r="P35" s="111"/>
      <c r="Q35" s="114"/>
      <c r="R35" s="111"/>
      <c r="S35" s="111"/>
      <c r="T35" s="115"/>
      <c r="U35" s="111"/>
      <c r="V35" s="116"/>
      <c r="W35" s="111"/>
      <c r="X35" s="125"/>
      <c r="Y35" s="111"/>
      <c r="Z35" s="19"/>
    </row>
    <row r="36" spans="2:26" ht="6.75" customHeight="1" thickBot="1">
      <c r="B36" s="110"/>
      <c r="C36" s="111"/>
      <c r="D36" s="111"/>
      <c r="E36" s="112"/>
      <c r="F36" s="112"/>
      <c r="G36" s="112"/>
      <c r="H36" s="112"/>
      <c r="I36" s="112"/>
      <c r="J36" s="112"/>
      <c r="K36" s="112"/>
      <c r="L36" s="111"/>
      <c r="M36" s="111"/>
      <c r="N36" s="111"/>
      <c r="O36" s="113"/>
      <c r="P36" s="111"/>
      <c r="Q36" s="114"/>
      <c r="R36" s="111"/>
      <c r="S36" s="111"/>
      <c r="T36" s="115"/>
      <c r="U36" s="111"/>
      <c r="V36" s="116"/>
      <c r="W36" s="111"/>
      <c r="X36" s="125"/>
      <c r="Y36" s="111"/>
      <c r="Z36" s="118"/>
    </row>
    <row r="37" spans="2:25" ht="9" customHeight="1" thickBot="1">
      <c r="B37" s="3"/>
      <c r="C37" s="3"/>
      <c r="D37" s="3"/>
      <c r="E37" s="37"/>
      <c r="F37" s="37"/>
      <c r="G37" s="37"/>
      <c r="H37" s="37"/>
      <c r="I37" s="37"/>
      <c r="J37" s="37"/>
      <c r="K37" s="37"/>
      <c r="L37" s="3"/>
      <c r="M37" s="3"/>
      <c r="N37" s="3"/>
      <c r="O37" s="52"/>
      <c r="P37" s="3"/>
      <c r="Q37" s="53"/>
      <c r="R37" s="3"/>
      <c r="S37" s="3"/>
      <c r="T37" s="64"/>
      <c r="U37" s="3"/>
      <c r="V37" s="54"/>
      <c r="W37" s="3"/>
      <c r="X37" s="121"/>
      <c r="Y37" s="3"/>
    </row>
    <row r="38" spans="2:26" ht="6.75" customHeight="1">
      <c r="B38" s="104"/>
      <c r="C38" s="105"/>
      <c r="D38" s="105"/>
      <c r="E38" s="119"/>
      <c r="F38" s="119"/>
      <c r="G38" s="119"/>
      <c r="H38" s="119"/>
      <c r="I38" s="119"/>
      <c r="J38" s="119"/>
      <c r="K38" s="119"/>
      <c r="L38" s="105"/>
      <c r="M38" s="105"/>
      <c r="N38" s="105"/>
      <c r="O38" s="106"/>
      <c r="P38" s="105"/>
      <c r="Q38" s="107"/>
      <c r="R38" s="105"/>
      <c r="S38" s="105"/>
      <c r="T38" s="108"/>
      <c r="U38" s="105"/>
      <c r="V38" s="109"/>
      <c r="W38" s="105"/>
      <c r="X38" s="123"/>
      <c r="Y38" s="105"/>
      <c r="Z38" s="117"/>
    </row>
    <row r="39" spans="2:26" ht="18" customHeight="1" thickBot="1">
      <c r="B39" s="18"/>
      <c r="C39" s="65" t="s">
        <v>95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66"/>
      <c r="O39" s="75"/>
      <c r="P39" s="66"/>
      <c r="Q39" s="80"/>
      <c r="R39" s="66"/>
      <c r="S39" s="76"/>
      <c r="T39" s="93"/>
      <c r="U39" s="66"/>
      <c r="V39" s="99"/>
      <c r="W39" s="66"/>
      <c r="X39" s="124"/>
      <c r="Y39" s="3"/>
      <c r="Z39" s="19"/>
    </row>
    <row r="40" spans="2:26" ht="22.5" customHeight="1">
      <c r="B40" s="18"/>
      <c r="C40" s="430" t="s">
        <v>48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3"/>
      <c r="O40" s="52"/>
      <c r="P40" s="3"/>
      <c r="Q40" s="53"/>
      <c r="R40" s="3"/>
      <c r="S40" s="3"/>
      <c r="T40" s="64"/>
      <c r="U40" s="3"/>
      <c r="V40" s="54"/>
      <c r="W40" s="3"/>
      <c r="X40" s="121"/>
      <c r="Y40" s="3"/>
      <c r="Z40" s="19"/>
    </row>
    <row r="41" spans="2:26" ht="22.5" customHeight="1">
      <c r="B41" s="18"/>
      <c r="C41" s="425" t="str">
        <f>IF(AND('liens Q R'!I6=1,'liens Q R'!I16=1,'liens Q R'!I24=2),"Attention! Il semble Incohérent que les luminaires soient inefficaces alors que la puissance installée est faible, et le niveau d'éclairement suffisant!","- ")</f>
        <v>- </v>
      </c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3"/>
      <c r="O41" s="52"/>
      <c r="P41" s="3"/>
      <c r="Q41" s="53"/>
      <c r="R41" s="3"/>
      <c r="S41" s="3"/>
      <c r="T41" s="64"/>
      <c r="U41" s="3"/>
      <c r="V41" s="54"/>
      <c r="W41" s="3"/>
      <c r="X41" s="121"/>
      <c r="Y41" s="3"/>
      <c r="Z41" s="19"/>
    </row>
    <row r="42" spans="2:26" ht="15.75" customHeight="1">
      <c r="B42" s="18"/>
      <c r="C42" s="405"/>
      <c r="D42" s="67"/>
      <c r="E42" s="68"/>
      <c r="F42" s="69"/>
      <c r="G42" s="69"/>
      <c r="H42" s="69"/>
      <c r="I42" s="69"/>
      <c r="J42" s="69"/>
      <c r="K42" s="69"/>
      <c r="L42" s="69"/>
      <c r="M42" s="69"/>
      <c r="N42" s="28"/>
      <c r="O42" s="52"/>
      <c r="P42" s="3"/>
      <c r="Q42" s="53"/>
      <c r="R42" s="3"/>
      <c r="S42" s="3"/>
      <c r="T42" s="64"/>
      <c r="U42" s="3"/>
      <c r="V42" s="54"/>
      <c r="W42" s="3"/>
      <c r="X42" s="121"/>
      <c r="Y42" s="3"/>
      <c r="Z42" s="19"/>
    </row>
    <row r="43" spans="2:26" ht="6.75" customHeight="1" thickBot="1">
      <c r="B43" s="110"/>
      <c r="C43" s="111"/>
      <c r="D43" s="111"/>
      <c r="E43" s="112"/>
      <c r="F43" s="112"/>
      <c r="G43" s="112"/>
      <c r="H43" s="112"/>
      <c r="I43" s="112"/>
      <c r="J43" s="112"/>
      <c r="K43" s="112"/>
      <c r="L43" s="111"/>
      <c r="M43" s="111"/>
      <c r="N43" s="111"/>
      <c r="O43" s="113"/>
      <c r="P43" s="111"/>
      <c r="Q43" s="114"/>
      <c r="R43" s="111"/>
      <c r="S43" s="111"/>
      <c r="T43" s="115"/>
      <c r="U43" s="111"/>
      <c r="V43" s="116"/>
      <c r="W43" s="111"/>
      <c r="X43" s="125"/>
      <c r="Y43" s="111"/>
      <c r="Z43" s="118"/>
    </row>
    <row r="44" spans="15:25" ht="15" customHeight="1" thickBot="1">
      <c r="O44" s="52"/>
      <c r="P44" s="3"/>
      <c r="Q44" s="53"/>
      <c r="R44" s="3"/>
      <c r="S44" s="3"/>
      <c r="T44" s="64"/>
      <c r="U44" s="3"/>
      <c r="V44" s="54"/>
      <c r="W44" s="3"/>
      <c r="X44" s="121"/>
      <c r="Y44" s="3"/>
    </row>
    <row r="45" spans="2:26" ht="6.75" customHeight="1">
      <c r="B45" s="104"/>
      <c r="C45" s="105"/>
      <c r="D45" s="105"/>
      <c r="E45" s="119"/>
      <c r="F45" s="119"/>
      <c r="G45" s="119"/>
      <c r="H45" s="119"/>
      <c r="I45" s="119"/>
      <c r="J45" s="119"/>
      <c r="K45" s="119"/>
      <c r="L45" s="105"/>
      <c r="M45" s="105"/>
      <c r="N45" s="105"/>
      <c r="O45" s="106"/>
      <c r="P45" s="105"/>
      <c r="Q45" s="107"/>
      <c r="R45" s="105"/>
      <c r="S45" s="105"/>
      <c r="T45" s="108"/>
      <c r="U45" s="105"/>
      <c r="V45" s="109"/>
      <c r="W45" s="105"/>
      <c r="X45" s="123"/>
      <c r="Y45" s="105"/>
      <c r="Z45" s="117"/>
    </row>
    <row r="46" spans="2:26" ht="18" customHeight="1" thickBot="1">
      <c r="B46" s="18"/>
      <c r="C46" s="422" t="s">
        <v>27</v>
      </c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66"/>
      <c r="O46" s="75"/>
      <c r="P46" s="66"/>
      <c r="Q46" s="80"/>
      <c r="R46" s="66"/>
      <c r="S46" s="76"/>
      <c r="T46" s="93"/>
      <c r="U46" s="66"/>
      <c r="V46" s="99"/>
      <c r="W46" s="66"/>
      <c r="X46" s="124"/>
      <c r="Y46" s="3"/>
      <c r="Z46" s="19"/>
    </row>
    <row r="47" spans="2:26" ht="12.75">
      <c r="B47" s="18"/>
      <c r="C47" s="405"/>
      <c r="D47" s="67"/>
      <c r="E47" s="68"/>
      <c r="F47" s="69"/>
      <c r="G47" s="69"/>
      <c r="H47" s="69"/>
      <c r="I47" s="69"/>
      <c r="J47" s="69"/>
      <c r="K47" s="69"/>
      <c r="L47" s="69"/>
      <c r="M47" s="69"/>
      <c r="N47" s="28"/>
      <c r="O47" s="52"/>
      <c r="P47" s="3"/>
      <c r="Q47" s="53"/>
      <c r="R47" s="3"/>
      <c r="S47" s="3"/>
      <c r="T47" s="64"/>
      <c r="U47" s="3"/>
      <c r="V47" s="54"/>
      <c r="W47" s="3"/>
      <c r="X47" s="121"/>
      <c r="Y47" s="3"/>
      <c r="Z47" s="19"/>
    </row>
    <row r="48" spans="2:26" ht="6.75" customHeight="1" thickBot="1">
      <c r="B48" s="110"/>
      <c r="C48" s="111"/>
      <c r="D48" s="111"/>
      <c r="E48" s="112"/>
      <c r="F48" s="112"/>
      <c r="G48" s="112"/>
      <c r="H48" s="112"/>
      <c r="I48" s="112"/>
      <c r="J48" s="112"/>
      <c r="K48" s="112"/>
      <c r="L48" s="111"/>
      <c r="M48" s="111"/>
      <c r="N48" s="111"/>
      <c r="O48" s="113"/>
      <c r="P48" s="111"/>
      <c r="Q48" s="114"/>
      <c r="R48" s="111"/>
      <c r="S48" s="111"/>
      <c r="T48" s="115"/>
      <c r="U48" s="111"/>
      <c r="V48" s="116"/>
      <c r="W48" s="111"/>
      <c r="X48" s="125"/>
      <c r="Y48" s="111"/>
      <c r="Z48" s="118"/>
    </row>
    <row r="49" spans="2:25" ht="13.5" customHeight="1">
      <c r="B49" s="3"/>
      <c r="C49" s="3"/>
      <c r="D49" s="3"/>
      <c r="E49" s="37"/>
      <c r="F49" s="37"/>
      <c r="G49" s="37"/>
      <c r="H49" s="37"/>
      <c r="I49" s="37"/>
      <c r="J49" s="37"/>
      <c r="K49" s="37"/>
      <c r="L49" s="3"/>
      <c r="M49" s="3"/>
      <c r="N49" s="3"/>
      <c r="O49" s="52"/>
      <c r="P49" s="3"/>
      <c r="Q49" s="53"/>
      <c r="R49" s="3"/>
      <c r="S49" s="3"/>
      <c r="T49" s="64"/>
      <c r="U49" s="3"/>
      <c r="V49" s="54"/>
      <c r="W49" s="3"/>
      <c r="X49" s="121"/>
      <c r="Y49" s="3"/>
    </row>
    <row r="50" spans="2:26" s="13" customFormat="1" ht="18">
      <c r="B50" s="55"/>
      <c r="C50" s="56" t="s">
        <v>19</v>
      </c>
      <c r="D50" s="57"/>
      <c r="E50" s="58"/>
      <c r="F50" s="59"/>
      <c r="G50" s="59"/>
      <c r="H50" s="59"/>
      <c r="I50" s="59"/>
      <c r="J50" s="59"/>
      <c r="K50" s="59"/>
      <c r="L50" s="59"/>
      <c r="M50" s="59"/>
      <c r="N50" s="60"/>
      <c r="O50" s="61"/>
      <c r="P50" s="60"/>
      <c r="Q50" s="62"/>
      <c r="R50" s="60"/>
      <c r="S50" s="3"/>
      <c r="T50" s="77"/>
      <c r="U50" s="60"/>
      <c r="V50" s="63"/>
      <c r="W50" s="60"/>
      <c r="X50" s="122"/>
      <c r="Y50" s="60"/>
      <c r="Z50" s="60"/>
    </row>
    <row r="51" spans="15:25" ht="13.5" customHeight="1" thickBot="1">
      <c r="O51" s="52"/>
      <c r="P51" s="3"/>
      <c r="Q51" s="53"/>
      <c r="R51" s="3"/>
      <c r="S51" s="3"/>
      <c r="T51" s="64"/>
      <c r="U51" s="3"/>
      <c r="V51" s="54"/>
      <c r="W51" s="3"/>
      <c r="X51" s="121"/>
      <c r="Y51" s="3"/>
    </row>
    <row r="52" spans="2:26" ht="5.25" customHeight="1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105"/>
      <c r="Q52" s="107"/>
      <c r="R52" s="105"/>
      <c r="S52" s="105"/>
      <c r="T52" s="108"/>
      <c r="U52" s="105"/>
      <c r="V52" s="109"/>
      <c r="W52" s="105"/>
      <c r="X52" s="123"/>
      <c r="Y52" s="105"/>
      <c r="Z52" s="117"/>
    </row>
    <row r="53" spans="2:26" ht="18" customHeight="1" thickBot="1">
      <c r="B53" s="18"/>
      <c r="C53" s="416" t="s">
        <v>20</v>
      </c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89"/>
      <c r="O53" s="84"/>
      <c r="P53" s="89"/>
      <c r="Q53" s="88"/>
      <c r="R53" s="89"/>
      <c r="S53" s="76"/>
      <c r="T53" s="90"/>
      <c r="U53" s="89"/>
      <c r="V53" s="100"/>
      <c r="W53" s="89"/>
      <c r="X53" s="126"/>
      <c r="Y53" s="3"/>
      <c r="Z53" s="19"/>
    </row>
    <row r="54" spans="2:26" ht="15.75" customHeight="1">
      <c r="B54" s="18"/>
      <c r="C54" s="405"/>
      <c r="D54" s="67"/>
      <c r="E54" s="68"/>
      <c r="F54" s="69"/>
      <c r="G54" s="69"/>
      <c r="H54" s="69"/>
      <c r="I54" s="69"/>
      <c r="J54" s="69"/>
      <c r="K54" s="69"/>
      <c r="L54" s="69"/>
      <c r="M54" s="69"/>
      <c r="N54" s="28"/>
      <c r="O54" s="52"/>
      <c r="P54" s="3"/>
      <c r="Q54" s="53"/>
      <c r="R54" s="3"/>
      <c r="S54" s="3"/>
      <c r="T54" s="64"/>
      <c r="U54" s="3"/>
      <c r="V54" s="54"/>
      <c r="W54" s="3"/>
      <c r="X54" s="121"/>
      <c r="Y54" s="3"/>
      <c r="Z54" s="19"/>
    </row>
    <row r="55" spans="2:26" ht="6.75" customHeight="1" thickBot="1">
      <c r="B55" s="110"/>
      <c r="C55" s="111"/>
      <c r="D55" s="111"/>
      <c r="E55" s="112"/>
      <c r="F55" s="112"/>
      <c r="G55" s="112"/>
      <c r="H55" s="112"/>
      <c r="I55" s="112"/>
      <c r="J55" s="112"/>
      <c r="K55" s="112"/>
      <c r="L55" s="111"/>
      <c r="M55" s="111"/>
      <c r="N55" s="111"/>
      <c r="O55" s="113"/>
      <c r="P55" s="111"/>
      <c r="Q55" s="114"/>
      <c r="R55" s="111"/>
      <c r="S55" s="111"/>
      <c r="T55" s="115"/>
      <c r="U55" s="111"/>
      <c r="V55" s="116"/>
      <c r="W55" s="111"/>
      <c r="X55" s="125"/>
      <c r="Y55" s="111"/>
      <c r="Z55" s="118"/>
    </row>
    <row r="56" spans="2:25" ht="9" customHeight="1" thickBot="1">
      <c r="B56" s="3"/>
      <c r="C56" s="3"/>
      <c r="D56" s="3"/>
      <c r="E56" s="37"/>
      <c r="F56" s="37"/>
      <c r="G56" s="37"/>
      <c r="H56" s="37"/>
      <c r="I56" s="37"/>
      <c r="J56" s="37"/>
      <c r="K56" s="37"/>
      <c r="L56" s="3"/>
      <c r="M56" s="3"/>
      <c r="N56" s="3"/>
      <c r="O56" s="52"/>
      <c r="P56" s="3"/>
      <c r="Q56" s="53"/>
      <c r="R56" s="3"/>
      <c r="S56" s="3"/>
      <c r="T56" s="64"/>
      <c r="U56" s="3"/>
      <c r="V56" s="54"/>
      <c r="W56" s="3"/>
      <c r="X56" s="121"/>
      <c r="Y56" s="3"/>
    </row>
    <row r="57" spans="2:26" ht="6.75" customHeight="1">
      <c r="B57" s="104"/>
      <c r="C57" s="105"/>
      <c r="D57" s="105"/>
      <c r="E57" s="119"/>
      <c r="F57" s="119"/>
      <c r="G57" s="119"/>
      <c r="H57" s="119"/>
      <c r="I57" s="119"/>
      <c r="J57" s="119"/>
      <c r="K57" s="119"/>
      <c r="L57" s="105"/>
      <c r="M57" s="105"/>
      <c r="N57" s="105"/>
      <c r="O57" s="106"/>
      <c r="P57" s="105"/>
      <c r="Q57" s="107"/>
      <c r="R57" s="105"/>
      <c r="S57" s="105"/>
      <c r="T57" s="108"/>
      <c r="U57" s="105"/>
      <c r="V57" s="109"/>
      <c r="W57" s="105"/>
      <c r="X57" s="123"/>
      <c r="Y57" s="105"/>
      <c r="Z57" s="117"/>
    </row>
    <row r="58" spans="2:26" ht="18" customHeight="1" thickBot="1">
      <c r="B58" s="18"/>
      <c r="C58" s="422" t="s">
        <v>21</v>
      </c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66"/>
      <c r="O58" s="75"/>
      <c r="P58" s="66"/>
      <c r="Q58" s="80"/>
      <c r="R58" s="66"/>
      <c r="S58" s="76"/>
      <c r="T58" s="93"/>
      <c r="U58" s="66"/>
      <c r="V58" s="99"/>
      <c r="W58" s="66"/>
      <c r="X58" s="124"/>
      <c r="Y58" s="3"/>
      <c r="Z58" s="19"/>
    </row>
    <row r="59" spans="2:26" ht="12.75">
      <c r="B59" s="18"/>
      <c r="C59" s="405"/>
      <c r="D59" s="67"/>
      <c r="E59" s="68"/>
      <c r="F59" s="69"/>
      <c r="G59" s="69"/>
      <c r="H59" s="69"/>
      <c r="I59" s="69"/>
      <c r="J59" s="69"/>
      <c r="K59" s="69"/>
      <c r="L59" s="69"/>
      <c r="M59" s="69"/>
      <c r="N59" s="28"/>
      <c r="O59" s="52"/>
      <c r="P59" s="3"/>
      <c r="Q59" s="53"/>
      <c r="R59" s="3"/>
      <c r="S59" s="3"/>
      <c r="T59" s="64"/>
      <c r="U59" s="3"/>
      <c r="V59" s="54"/>
      <c r="W59" s="3"/>
      <c r="X59" s="121"/>
      <c r="Y59" s="3"/>
      <c r="Z59" s="19"/>
    </row>
    <row r="60" spans="2:26" ht="6.75" customHeight="1" thickBot="1">
      <c r="B60" s="110"/>
      <c r="C60" s="111"/>
      <c r="D60" s="111"/>
      <c r="E60" s="112"/>
      <c r="F60" s="112"/>
      <c r="G60" s="112"/>
      <c r="H60" s="112"/>
      <c r="I60" s="112"/>
      <c r="J60" s="112"/>
      <c r="K60" s="112"/>
      <c r="L60" s="111"/>
      <c r="M60" s="111"/>
      <c r="N60" s="111"/>
      <c r="O60" s="113"/>
      <c r="P60" s="111"/>
      <c r="Q60" s="114"/>
      <c r="R60" s="111"/>
      <c r="S60" s="111"/>
      <c r="T60" s="115"/>
      <c r="U60" s="111"/>
      <c r="V60" s="116"/>
      <c r="W60" s="111"/>
      <c r="X60" s="125"/>
      <c r="Y60" s="111"/>
      <c r="Z60" s="118"/>
    </row>
    <row r="61" spans="2:25" ht="6.75" customHeight="1">
      <c r="B61" s="3"/>
      <c r="C61" s="3"/>
      <c r="D61" s="3"/>
      <c r="E61" s="37"/>
      <c r="F61" s="37"/>
      <c r="G61" s="37"/>
      <c r="H61" s="37"/>
      <c r="I61" s="37"/>
      <c r="J61" s="37"/>
      <c r="K61" s="37"/>
      <c r="L61" s="3"/>
      <c r="M61" s="3"/>
      <c r="N61" s="3"/>
      <c r="O61" s="52"/>
      <c r="P61" s="3"/>
      <c r="Q61" s="53"/>
      <c r="R61" s="3"/>
      <c r="S61" s="3"/>
      <c r="T61" s="64"/>
      <c r="U61" s="3"/>
      <c r="V61" s="54"/>
      <c r="W61" s="3"/>
      <c r="X61" s="121"/>
      <c r="Y61" s="3"/>
    </row>
    <row r="62" spans="2:26" s="13" customFormat="1" ht="18">
      <c r="B62" s="55"/>
      <c r="C62" s="56" t="s">
        <v>22</v>
      </c>
      <c r="D62" s="57"/>
      <c r="E62" s="58"/>
      <c r="F62" s="59"/>
      <c r="G62" s="59"/>
      <c r="H62" s="59"/>
      <c r="I62" s="59"/>
      <c r="J62" s="59"/>
      <c r="K62" s="59"/>
      <c r="L62" s="59"/>
      <c r="M62" s="59"/>
      <c r="N62" s="60"/>
      <c r="O62" s="61"/>
      <c r="P62" s="60"/>
      <c r="Q62" s="62"/>
      <c r="R62" s="60"/>
      <c r="S62" s="3"/>
      <c r="T62" s="77"/>
      <c r="U62" s="60"/>
      <c r="V62" s="63"/>
      <c r="W62" s="60"/>
      <c r="X62" s="122"/>
      <c r="Y62" s="60"/>
      <c r="Z62" s="60"/>
    </row>
    <row r="63" spans="15:25" ht="13.5" customHeight="1" thickBot="1">
      <c r="O63" s="52"/>
      <c r="P63" s="3"/>
      <c r="Q63" s="53"/>
      <c r="R63" s="3"/>
      <c r="S63" s="3"/>
      <c r="T63" s="64"/>
      <c r="U63" s="3"/>
      <c r="V63" s="54"/>
      <c r="W63" s="3"/>
      <c r="X63" s="121"/>
      <c r="Y63" s="3"/>
    </row>
    <row r="64" spans="2:26" ht="5.25" customHeight="1"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6"/>
      <c r="P64" s="105"/>
      <c r="Q64" s="107"/>
      <c r="R64" s="105"/>
      <c r="S64" s="105"/>
      <c r="T64" s="108"/>
      <c r="U64" s="105"/>
      <c r="V64" s="109"/>
      <c r="W64" s="105"/>
      <c r="X64" s="123"/>
      <c r="Y64" s="105"/>
      <c r="Z64" s="117"/>
    </row>
    <row r="65" spans="2:26" ht="24" customHeight="1">
      <c r="B65" s="18"/>
      <c r="C65" s="421" t="s">
        <v>23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3"/>
      <c r="O65" s="52"/>
      <c r="P65" s="3"/>
      <c r="Q65" s="53"/>
      <c r="R65" s="3"/>
      <c r="S65" s="3"/>
      <c r="T65" s="64"/>
      <c r="U65" s="3"/>
      <c r="V65" s="54"/>
      <c r="W65" s="3"/>
      <c r="X65" s="121"/>
      <c r="Y65" s="3"/>
      <c r="Z65" s="19"/>
    </row>
    <row r="66" spans="2:26" ht="6.75" customHeight="1">
      <c r="B66" s="18"/>
      <c r="C66" s="81"/>
      <c r="D66" s="81"/>
      <c r="E66" s="3"/>
      <c r="F66" s="3"/>
      <c r="G66" s="3"/>
      <c r="H66" s="3"/>
      <c r="I66" s="3"/>
      <c r="J66" s="3"/>
      <c r="K66" s="3"/>
      <c r="L66" s="3"/>
      <c r="M66" s="3"/>
      <c r="N66" s="3"/>
      <c r="O66" s="52"/>
      <c r="P66" s="3"/>
      <c r="Q66" s="53"/>
      <c r="R66" s="3"/>
      <c r="S66" s="3"/>
      <c r="T66" s="64"/>
      <c r="U66" s="3"/>
      <c r="V66" s="54"/>
      <c r="W66" s="3"/>
      <c r="X66" s="121"/>
      <c r="Y66" s="3"/>
      <c r="Z66" s="19"/>
    </row>
    <row r="67" spans="2:26" ht="8.25" customHeight="1">
      <c r="B67" s="18"/>
      <c r="C67" s="81"/>
      <c r="D67" s="81"/>
      <c r="E67" s="3"/>
      <c r="F67" s="3"/>
      <c r="G67" s="3"/>
      <c r="H67" s="3"/>
      <c r="I67" s="3"/>
      <c r="J67" s="3"/>
      <c r="K67" s="3"/>
      <c r="L67" s="3"/>
      <c r="M67" s="3"/>
      <c r="N67" s="3"/>
      <c r="O67" s="52"/>
      <c r="P67" s="3"/>
      <c r="Q67" s="53"/>
      <c r="R67" s="3"/>
      <c r="S67" s="3"/>
      <c r="T67" s="64"/>
      <c r="U67" s="3"/>
      <c r="V67" s="54"/>
      <c r="W67" s="3"/>
      <c r="X67" s="121"/>
      <c r="Y67" s="3"/>
      <c r="Z67" s="19"/>
    </row>
    <row r="68" spans="2:26" ht="18" customHeight="1" thickBot="1">
      <c r="B68" s="18"/>
      <c r="C68" s="83" t="s">
        <v>3</v>
      </c>
      <c r="D68" s="343" t="s">
        <v>137</v>
      </c>
      <c r="E68" s="1"/>
      <c r="F68" s="1"/>
      <c r="G68" s="1"/>
      <c r="H68" s="1"/>
      <c r="I68" s="1"/>
      <c r="J68" s="1"/>
      <c r="K68" s="1"/>
      <c r="L68" s="1"/>
      <c r="M68" s="1"/>
      <c r="N68" s="65"/>
      <c r="O68" s="85"/>
      <c r="P68" s="65"/>
      <c r="Q68" s="91"/>
      <c r="R68" s="65"/>
      <c r="S68" s="76"/>
      <c r="T68" s="92"/>
      <c r="U68" s="65"/>
      <c r="V68" s="101"/>
      <c r="W68" s="65"/>
      <c r="X68" s="127"/>
      <c r="Y68" s="3"/>
      <c r="Z68" s="19"/>
    </row>
    <row r="69" spans="2:26" ht="12" customHeight="1">
      <c r="B69" s="18"/>
      <c r="C69" s="82"/>
      <c r="D69" s="405"/>
      <c r="E69" s="68"/>
      <c r="F69" s="69"/>
      <c r="G69" s="69"/>
      <c r="H69" s="69"/>
      <c r="I69" s="69"/>
      <c r="J69" s="69"/>
      <c r="K69" s="69"/>
      <c r="L69" s="69"/>
      <c r="M69" s="69"/>
      <c r="N69" s="28"/>
      <c r="O69" s="52"/>
      <c r="P69" s="3"/>
      <c r="Q69" s="53"/>
      <c r="R69" s="3"/>
      <c r="S69" s="3"/>
      <c r="T69" s="64"/>
      <c r="U69" s="3"/>
      <c r="V69" s="54"/>
      <c r="W69" s="3"/>
      <c r="X69" s="121"/>
      <c r="Y69" s="3"/>
      <c r="Z69" s="19"/>
    </row>
    <row r="70" spans="2:26" s="3" customFormat="1" ht="6.75" customHeight="1">
      <c r="B70" s="18"/>
      <c r="E70" s="37"/>
      <c r="F70" s="37"/>
      <c r="G70" s="37"/>
      <c r="H70" s="37"/>
      <c r="I70" s="37"/>
      <c r="J70" s="37"/>
      <c r="K70" s="37"/>
      <c r="O70" s="52"/>
      <c r="Q70" s="53"/>
      <c r="T70" s="64"/>
      <c r="V70" s="54"/>
      <c r="X70" s="121"/>
      <c r="Z70" s="19"/>
    </row>
    <row r="71" spans="2:26" ht="6" customHeight="1">
      <c r="B71" s="18"/>
      <c r="C71" s="3"/>
      <c r="D71" s="3"/>
      <c r="E71" s="37"/>
      <c r="F71" s="37"/>
      <c r="G71" s="37"/>
      <c r="H71" s="37"/>
      <c r="I71" s="37"/>
      <c r="J71" s="37"/>
      <c r="K71" s="37"/>
      <c r="L71" s="3"/>
      <c r="M71" s="3"/>
      <c r="N71" s="3"/>
      <c r="O71" s="52"/>
      <c r="P71" s="3"/>
      <c r="Q71" s="53"/>
      <c r="R71" s="3"/>
      <c r="S71" s="3"/>
      <c r="T71" s="64"/>
      <c r="U71" s="3"/>
      <c r="V71" s="54"/>
      <c r="W71" s="3"/>
      <c r="X71" s="121"/>
      <c r="Y71" s="3"/>
      <c r="Z71" s="19"/>
    </row>
    <row r="72" spans="2:26" ht="6.75" customHeight="1">
      <c r="B72" s="18"/>
      <c r="C72" s="3"/>
      <c r="D72" s="3"/>
      <c r="E72" s="37"/>
      <c r="F72" s="37"/>
      <c r="G72" s="37"/>
      <c r="H72" s="37"/>
      <c r="I72" s="37"/>
      <c r="J72" s="37"/>
      <c r="K72" s="37"/>
      <c r="L72" s="3"/>
      <c r="M72" s="3"/>
      <c r="N72" s="3"/>
      <c r="O72" s="52"/>
      <c r="P72" s="3"/>
      <c r="Q72" s="53"/>
      <c r="R72" s="3"/>
      <c r="S72" s="3"/>
      <c r="T72" s="64"/>
      <c r="U72" s="3"/>
      <c r="V72" s="54"/>
      <c r="W72" s="3"/>
      <c r="X72" s="121"/>
      <c r="Y72" s="3"/>
      <c r="Z72" s="19"/>
    </row>
    <row r="73" spans="2:26" ht="18" customHeight="1" thickBot="1">
      <c r="B73" s="18"/>
      <c r="C73" s="83" t="s">
        <v>3</v>
      </c>
      <c r="D73" s="65" t="s">
        <v>136</v>
      </c>
      <c r="E73" s="41"/>
      <c r="F73" s="41"/>
      <c r="G73" s="41"/>
      <c r="H73" s="41"/>
      <c r="I73" s="41"/>
      <c r="J73" s="41"/>
      <c r="K73" s="41"/>
      <c r="L73" s="41"/>
      <c r="M73" s="41"/>
      <c r="N73" s="39"/>
      <c r="O73" s="86"/>
      <c r="P73" s="39"/>
      <c r="Q73" s="94"/>
      <c r="R73" s="39"/>
      <c r="S73" s="76"/>
      <c r="T73" s="95"/>
      <c r="U73" s="39"/>
      <c r="V73" s="102"/>
      <c r="W73" s="39"/>
      <c r="X73" s="129"/>
      <c r="Y73" s="3"/>
      <c r="Z73" s="19"/>
    </row>
    <row r="74" spans="2:26" ht="24.75" customHeight="1">
      <c r="B74" s="18"/>
      <c r="C74" s="83"/>
      <c r="D74" s="424" t="s">
        <v>104</v>
      </c>
      <c r="E74" s="431"/>
      <c r="F74" s="431"/>
      <c r="G74" s="431"/>
      <c r="H74" s="431"/>
      <c r="I74" s="431"/>
      <c r="J74" s="431"/>
      <c r="K74" s="431"/>
      <c r="L74" s="431"/>
      <c r="M74" s="431"/>
      <c r="N74" s="39"/>
      <c r="O74" s="86"/>
      <c r="P74" s="39"/>
      <c r="Q74" s="94"/>
      <c r="R74" s="39"/>
      <c r="S74" s="38"/>
      <c r="T74" s="95"/>
      <c r="U74" s="39"/>
      <c r="V74" s="102"/>
      <c r="W74" s="39"/>
      <c r="X74" s="129"/>
      <c r="Y74" s="3"/>
      <c r="Z74" s="19"/>
    </row>
    <row r="75" spans="2:26" ht="7.5" customHeight="1">
      <c r="B75" s="18"/>
      <c r="C75" s="82"/>
      <c r="D75" s="405"/>
      <c r="E75" s="68"/>
      <c r="F75" s="69"/>
      <c r="G75" s="69"/>
      <c r="H75" s="69"/>
      <c r="I75" s="69"/>
      <c r="J75" s="69"/>
      <c r="K75" s="69"/>
      <c r="L75" s="69"/>
      <c r="M75" s="69"/>
      <c r="N75" s="28"/>
      <c r="O75" s="52"/>
      <c r="P75" s="3"/>
      <c r="Q75" s="53"/>
      <c r="R75" s="3"/>
      <c r="S75" s="3"/>
      <c r="T75" s="64"/>
      <c r="U75" s="3"/>
      <c r="V75" s="54"/>
      <c r="W75" s="3"/>
      <c r="X75" s="121"/>
      <c r="Y75" s="3"/>
      <c r="Z75" s="19"/>
    </row>
    <row r="76" spans="2:26" ht="7.5" customHeight="1">
      <c r="B76" s="18"/>
      <c r="C76" s="3"/>
      <c r="D76" s="3"/>
      <c r="E76" s="37"/>
      <c r="F76" s="37"/>
      <c r="G76" s="37"/>
      <c r="H76" s="37"/>
      <c r="I76" s="37"/>
      <c r="J76" s="37"/>
      <c r="K76" s="37"/>
      <c r="L76" s="3"/>
      <c r="M76" s="3"/>
      <c r="N76" s="3"/>
      <c r="O76" s="52"/>
      <c r="P76" s="3"/>
      <c r="Q76" s="53"/>
      <c r="R76" s="3"/>
      <c r="S76" s="3"/>
      <c r="T76" s="64"/>
      <c r="U76" s="3"/>
      <c r="V76" s="54"/>
      <c r="W76" s="3"/>
      <c r="X76" s="121"/>
      <c r="Y76" s="3"/>
      <c r="Z76" s="19"/>
    </row>
    <row r="77" spans="2:26" ht="6" customHeight="1">
      <c r="B77" s="18"/>
      <c r="C77" s="3"/>
      <c r="D77" s="3"/>
      <c r="E77" s="37"/>
      <c r="F77" s="37"/>
      <c r="G77" s="37"/>
      <c r="H77" s="37"/>
      <c r="I77" s="37"/>
      <c r="J77" s="37"/>
      <c r="K77" s="37"/>
      <c r="L77" s="3"/>
      <c r="M77" s="3"/>
      <c r="N77" s="3"/>
      <c r="O77" s="52"/>
      <c r="P77" s="3"/>
      <c r="Q77" s="53"/>
      <c r="R77" s="3"/>
      <c r="S77" s="3"/>
      <c r="T77" s="64"/>
      <c r="U77" s="3"/>
      <c r="V77" s="54"/>
      <c r="W77" s="3"/>
      <c r="X77" s="121"/>
      <c r="Y77" s="3"/>
      <c r="Z77" s="19"/>
    </row>
    <row r="78" spans="2:26" ht="7.5" customHeight="1">
      <c r="B78" s="18"/>
      <c r="C78" s="83"/>
      <c r="D78" s="65"/>
      <c r="E78" s="41"/>
      <c r="F78" s="41"/>
      <c r="G78" s="41"/>
      <c r="H78" s="41"/>
      <c r="I78" s="41"/>
      <c r="J78" s="41"/>
      <c r="K78" s="41"/>
      <c r="L78" s="41"/>
      <c r="M78" s="41"/>
      <c r="N78" s="39"/>
      <c r="O78" s="86"/>
      <c r="P78" s="39"/>
      <c r="Q78" s="94"/>
      <c r="R78" s="39"/>
      <c r="S78" s="38"/>
      <c r="T78" s="95"/>
      <c r="U78" s="39"/>
      <c r="V78" s="102"/>
      <c r="W78" s="39"/>
      <c r="X78" s="129"/>
      <c r="Y78" s="3"/>
      <c r="Z78" s="19"/>
    </row>
    <row r="79" spans="2:26" ht="18" customHeight="1" thickBot="1">
      <c r="B79" s="18"/>
      <c r="C79" s="83" t="s">
        <v>3</v>
      </c>
      <c r="D79" s="65" t="s">
        <v>26</v>
      </c>
      <c r="E79" s="41"/>
      <c r="F79" s="41"/>
      <c r="G79" s="41"/>
      <c r="H79" s="41"/>
      <c r="I79" s="41"/>
      <c r="J79" s="41"/>
      <c r="K79" s="41"/>
      <c r="L79" s="41"/>
      <c r="M79" s="41"/>
      <c r="N79" s="39"/>
      <c r="O79" s="86"/>
      <c r="P79" s="39"/>
      <c r="Q79" s="94"/>
      <c r="R79" s="39"/>
      <c r="S79" s="76"/>
      <c r="T79" s="95"/>
      <c r="U79" s="39"/>
      <c r="V79" s="102"/>
      <c r="W79" s="39"/>
      <c r="X79" s="129"/>
      <c r="Y79" s="3"/>
      <c r="Z79" s="19"/>
    </row>
    <row r="80" spans="2:26" ht="7.5" customHeight="1">
      <c r="B80" s="18"/>
      <c r="C80" s="82"/>
      <c r="D80" s="405"/>
      <c r="E80" s="68"/>
      <c r="F80" s="69"/>
      <c r="G80" s="69"/>
      <c r="H80" s="69"/>
      <c r="I80" s="69"/>
      <c r="J80" s="69"/>
      <c r="K80" s="69"/>
      <c r="L80" s="69"/>
      <c r="M80" s="69"/>
      <c r="N80" s="28"/>
      <c r="O80" s="52"/>
      <c r="P80" s="3"/>
      <c r="Q80" s="53"/>
      <c r="R80" s="3"/>
      <c r="S80" s="3"/>
      <c r="T80" s="64"/>
      <c r="U80" s="3"/>
      <c r="V80" s="54"/>
      <c r="W80" s="3"/>
      <c r="X80" s="121"/>
      <c r="Y80" s="3"/>
      <c r="Z80" s="19"/>
    </row>
    <row r="81" spans="2:26" ht="7.5" customHeight="1">
      <c r="B81" s="18"/>
      <c r="C81" s="32"/>
      <c r="D81" s="32"/>
      <c r="E81" s="70"/>
      <c r="F81" s="70"/>
      <c r="G81" s="70"/>
      <c r="H81" s="70"/>
      <c r="I81" s="70"/>
      <c r="J81" s="70"/>
      <c r="K81" s="70"/>
      <c r="L81" s="32"/>
      <c r="M81" s="32"/>
      <c r="N81" s="32"/>
      <c r="O81" s="71"/>
      <c r="P81" s="32"/>
      <c r="Q81" s="72"/>
      <c r="R81" s="32"/>
      <c r="S81" s="32"/>
      <c r="T81" s="73"/>
      <c r="U81" s="32"/>
      <c r="V81" s="74"/>
      <c r="W81" s="32"/>
      <c r="X81" s="128"/>
      <c r="Y81" s="3"/>
      <c r="Z81" s="19"/>
    </row>
    <row r="82" spans="2:26" ht="9.75" customHeight="1" thickBot="1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3"/>
      <c r="P82" s="111"/>
      <c r="Q82" s="114"/>
      <c r="R82" s="111"/>
      <c r="S82" s="111"/>
      <c r="T82" s="115"/>
      <c r="U82" s="111"/>
      <c r="V82" s="116"/>
      <c r="W82" s="111"/>
      <c r="X82" s="125"/>
      <c r="Y82" s="111"/>
      <c r="Z82" s="118"/>
    </row>
    <row r="83" spans="2:24" ht="5.25" customHeight="1" thickBo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87"/>
      <c r="P83" s="3"/>
      <c r="Q83" s="96"/>
      <c r="R83" s="97"/>
      <c r="S83" s="97"/>
      <c r="T83" s="98"/>
      <c r="U83" s="3"/>
      <c r="V83" s="103"/>
      <c r="W83" s="3"/>
      <c r="X83" s="130"/>
    </row>
    <row r="84" spans="3:4" ht="15.75" thickBot="1">
      <c r="C84" s="20"/>
      <c r="D84" s="21"/>
    </row>
    <row r="85" spans="2:25" ht="18.75" thickBot="1">
      <c r="B85" s="46" t="s">
        <v>16</v>
      </c>
      <c r="C85" s="47"/>
      <c r="D85" s="22"/>
      <c r="E85" s="23"/>
      <c r="F85" s="24"/>
      <c r="G85" s="24"/>
      <c r="H85" s="24"/>
      <c r="I85" s="24"/>
      <c r="J85" s="24"/>
      <c r="K85" s="24"/>
      <c r="L85" s="24"/>
      <c r="M85" s="25"/>
      <c r="O85" s="48"/>
      <c r="P85" s="3"/>
      <c r="Q85" s="49"/>
      <c r="R85" s="50"/>
      <c r="S85" s="414"/>
      <c r="T85" s="78"/>
      <c r="U85" s="3"/>
      <c r="V85" s="51"/>
      <c r="W85" s="3"/>
      <c r="X85" s="120"/>
      <c r="Y85" s="3"/>
    </row>
    <row r="86" spans="3:25" ht="15.75" customHeight="1">
      <c r="C86" s="36"/>
      <c r="D86" s="20"/>
      <c r="E86" s="21"/>
      <c r="O86" s="52"/>
      <c r="P86" s="3"/>
      <c r="Q86" s="53"/>
      <c r="R86" s="3"/>
      <c r="S86" s="415"/>
      <c r="T86" s="77"/>
      <c r="U86" s="3"/>
      <c r="V86" s="54"/>
      <c r="W86" s="3"/>
      <c r="X86" s="121"/>
      <c r="Y86" s="3"/>
    </row>
    <row r="87" spans="15:25" ht="21" customHeight="1">
      <c r="O87" s="52"/>
      <c r="P87" s="3"/>
      <c r="Q87" s="53"/>
      <c r="R87" s="3"/>
      <c r="S87" s="415"/>
      <c r="T87" s="77"/>
      <c r="U87" s="3"/>
      <c r="V87" s="54"/>
      <c r="W87" s="3"/>
      <c r="X87" s="121"/>
      <c r="Y87" s="3"/>
    </row>
    <row r="88" spans="2:26" s="13" customFormat="1" ht="18">
      <c r="B88" s="55"/>
      <c r="C88" s="56" t="s">
        <v>28</v>
      </c>
      <c r="D88" s="57"/>
      <c r="E88" s="58"/>
      <c r="F88" s="59"/>
      <c r="G88" s="59"/>
      <c r="H88" s="59"/>
      <c r="I88" s="59"/>
      <c r="J88" s="59"/>
      <c r="K88" s="59"/>
      <c r="L88" s="59"/>
      <c r="M88" s="59"/>
      <c r="N88" s="60"/>
      <c r="O88" s="61"/>
      <c r="P88" s="60"/>
      <c r="Q88" s="62"/>
      <c r="R88" s="60"/>
      <c r="S88" s="415"/>
      <c r="T88" s="77"/>
      <c r="U88" s="60"/>
      <c r="V88" s="63"/>
      <c r="W88" s="60"/>
      <c r="X88" s="122"/>
      <c r="Y88" s="60"/>
      <c r="Z88" s="60"/>
    </row>
    <row r="89" spans="15:25" ht="13.5" customHeight="1" thickBot="1">
      <c r="O89" s="52"/>
      <c r="P89" s="3"/>
      <c r="Q89" s="53"/>
      <c r="R89" s="3"/>
      <c r="S89" s="3"/>
      <c r="T89" s="64"/>
      <c r="U89" s="3"/>
      <c r="V89" s="54"/>
      <c r="W89" s="3"/>
      <c r="X89" s="121"/>
      <c r="Y89" s="3"/>
    </row>
    <row r="90" spans="2:26" ht="6" customHeight="1"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6"/>
      <c r="P90" s="105"/>
      <c r="Q90" s="107"/>
      <c r="R90" s="105"/>
      <c r="S90" s="105"/>
      <c r="T90" s="108"/>
      <c r="U90" s="105"/>
      <c r="V90" s="109"/>
      <c r="W90" s="105"/>
      <c r="X90" s="123"/>
      <c r="Y90" s="105"/>
      <c r="Z90" s="117"/>
    </row>
    <row r="91" spans="2:26" ht="18" customHeight="1" thickBot="1">
      <c r="B91" s="18"/>
      <c r="C91" s="416" t="s">
        <v>29</v>
      </c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66"/>
      <c r="O91" s="75"/>
      <c r="P91" s="66"/>
      <c r="Q91" s="80"/>
      <c r="R91" s="66"/>
      <c r="S91" s="76"/>
      <c r="T91" s="79"/>
      <c r="U91" s="66"/>
      <c r="V91" s="99"/>
      <c r="W91" s="66"/>
      <c r="X91" s="124"/>
      <c r="Y91" s="3"/>
      <c r="Z91" s="19"/>
    </row>
    <row r="92" spans="2:26" ht="12" customHeight="1">
      <c r="B92" s="18"/>
      <c r="C92" s="405"/>
      <c r="D92" s="67"/>
      <c r="E92" s="68"/>
      <c r="F92" s="69"/>
      <c r="G92" s="69"/>
      <c r="H92" s="69"/>
      <c r="I92" s="69"/>
      <c r="J92" s="69"/>
      <c r="K92" s="69"/>
      <c r="L92" s="69"/>
      <c r="M92" s="69"/>
      <c r="N92" s="28"/>
      <c r="O92" s="52"/>
      <c r="P92" s="3"/>
      <c r="Q92" s="53"/>
      <c r="R92" s="3"/>
      <c r="S92" s="3"/>
      <c r="T92" s="64"/>
      <c r="U92" s="3"/>
      <c r="V92" s="54"/>
      <c r="W92" s="3"/>
      <c r="X92" s="121"/>
      <c r="Y92" s="3"/>
      <c r="Z92" s="19"/>
    </row>
    <row r="93" spans="2:26" ht="8.25" customHeight="1" thickBot="1">
      <c r="B93" s="110"/>
      <c r="C93" s="111"/>
      <c r="D93" s="111"/>
      <c r="E93" s="112"/>
      <c r="F93" s="112"/>
      <c r="G93" s="112"/>
      <c r="H93" s="112"/>
      <c r="I93" s="112"/>
      <c r="J93" s="112"/>
      <c r="K93" s="112"/>
      <c r="L93" s="111"/>
      <c r="M93" s="111"/>
      <c r="N93" s="111"/>
      <c r="O93" s="113"/>
      <c r="P93" s="111"/>
      <c r="Q93" s="114"/>
      <c r="R93" s="111"/>
      <c r="S93" s="111"/>
      <c r="T93" s="115"/>
      <c r="U93" s="111"/>
      <c r="V93" s="116"/>
      <c r="W93" s="111"/>
      <c r="X93" s="125"/>
      <c r="Y93" s="111"/>
      <c r="Z93" s="118"/>
    </row>
    <row r="94" spans="2:25" ht="13.5" customHeight="1">
      <c r="B94" s="3"/>
      <c r="C94" s="3"/>
      <c r="D94" s="3"/>
      <c r="E94" s="37"/>
      <c r="F94" s="37"/>
      <c r="G94" s="37"/>
      <c r="H94" s="37"/>
      <c r="I94" s="37"/>
      <c r="J94" s="37"/>
      <c r="K94" s="37"/>
      <c r="L94" s="3"/>
      <c r="M94" s="3"/>
      <c r="N94" s="3"/>
      <c r="O94" s="52"/>
      <c r="P94" s="3"/>
      <c r="Q94" s="53"/>
      <c r="R94" s="3"/>
      <c r="S94" s="3"/>
      <c r="T94" s="64"/>
      <c r="U94" s="3"/>
      <c r="V94" s="54"/>
      <c r="W94" s="3"/>
      <c r="X94" s="121"/>
      <c r="Y94" s="3"/>
    </row>
    <row r="95" spans="2:26" s="13" customFormat="1" ht="18">
      <c r="B95" s="55"/>
      <c r="C95" s="56" t="s">
        <v>30</v>
      </c>
      <c r="D95" s="57"/>
      <c r="E95" s="58"/>
      <c r="F95" s="59"/>
      <c r="G95" s="59"/>
      <c r="H95" s="59"/>
      <c r="I95" s="59"/>
      <c r="J95" s="59"/>
      <c r="K95" s="59"/>
      <c r="L95" s="59"/>
      <c r="M95" s="59"/>
      <c r="N95" s="60"/>
      <c r="O95" s="61"/>
      <c r="P95" s="60"/>
      <c r="Q95" s="62"/>
      <c r="R95" s="60"/>
      <c r="S95" s="3"/>
      <c r="T95" s="77"/>
      <c r="U95" s="60"/>
      <c r="V95" s="63"/>
      <c r="W95" s="60"/>
      <c r="X95" s="122"/>
      <c r="Y95" s="60"/>
      <c r="Z95" s="60"/>
    </row>
    <row r="96" spans="15:25" ht="13.5" customHeight="1" thickBot="1">
      <c r="O96" s="52"/>
      <c r="P96" s="3"/>
      <c r="Q96" s="53"/>
      <c r="R96" s="3"/>
      <c r="S96" s="3"/>
      <c r="T96" s="64"/>
      <c r="U96" s="3"/>
      <c r="V96" s="54"/>
      <c r="W96" s="3"/>
      <c r="X96" s="121"/>
      <c r="Y96" s="3"/>
    </row>
    <row r="97" spans="2:26" ht="5.25" customHeight="1"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6"/>
      <c r="P97" s="105"/>
      <c r="Q97" s="107"/>
      <c r="R97" s="105"/>
      <c r="S97" s="105"/>
      <c r="T97" s="108"/>
      <c r="U97" s="105"/>
      <c r="V97" s="109"/>
      <c r="W97" s="105"/>
      <c r="X97" s="123"/>
      <c r="Y97" s="105"/>
      <c r="Z97" s="117"/>
    </row>
    <row r="98" spans="2:26" ht="8.25" customHeight="1">
      <c r="B98" s="18"/>
      <c r="C98" s="81"/>
      <c r="D98" s="81"/>
      <c r="E98" s="3"/>
      <c r="F98" s="3"/>
      <c r="G98" s="3"/>
      <c r="H98" s="3"/>
      <c r="I98" s="3"/>
      <c r="J98" s="3"/>
      <c r="K98" s="3"/>
      <c r="L98" s="3"/>
      <c r="M98" s="3"/>
      <c r="N98" s="3"/>
      <c r="O98" s="52"/>
      <c r="P98" s="3"/>
      <c r="Q98" s="53"/>
      <c r="R98" s="3"/>
      <c r="S98" s="3"/>
      <c r="T98" s="64"/>
      <c r="U98" s="3"/>
      <c r="V98" s="54"/>
      <c r="W98" s="3"/>
      <c r="X98" s="121"/>
      <c r="Y98" s="3"/>
      <c r="Z98" s="19"/>
    </row>
    <row r="99" spans="2:26" ht="18" customHeight="1" thickBot="1">
      <c r="B99" s="18"/>
      <c r="C99" s="422" t="s">
        <v>105</v>
      </c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65"/>
      <c r="O99" s="85"/>
      <c r="P99" s="65"/>
      <c r="Q99" s="91"/>
      <c r="R99" s="65"/>
      <c r="S99" s="76"/>
      <c r="T99" s="92"/>
      <c r="U99" s="65"/>
      <c r="V99" s="101"/>
      <c r="W99" s="65"/>
      <c r="X99" s="127"/>
      <c r="Y99" s="3"/>
      <c r="Z99" s="19"/>
    </row>
    <row r="100" spans="2:26" ht="9" customHeight="1">
      <c r="B100" s="18"/>
      <c r="C100" s="82"/>
      <c r="D100" s="405"/>
      <c r="E100" s="68"/>
      <c r="F100" s="69"/>
      <c r="G100" s="69"/>
      <c r="H100" s="69"/>
      <c r="I100" s="69"/>
      <c r="J100" s="69"/>
      <c r="K100" s="69"/>
      <c r="L100" s="69"/>
      <c r="M100" s="69"/>
      <c r="N100" s="28"/>
      <c r="O100" s="52"/>
      <c r="P100" s="3"/>
      <c r="Q100" s="53"/>
      <c r="R100" s="3"/>
      <c r="S100" s="3"/>
      <c r="T100" s="64"/>
      <c r="U100" s="3"/>
      <c r="V100" s="54"/>
      <c r="W100" s="3"/>
      <c r="X100" s="121"/>
      <c r="Y100" s="3"/>
      <c r="Z100" s="19"/>
    </row>
    <row r="101" spans="2:26" ht="6.75" customHeight="1">
      <c r="B101" s="18"/>
      <c r="C101" s="32"/>
      <c r="D101" s="32"/>
      <c r="E101" s="70"/>
      <c r="F101" s="70"/>
      <c r="G101" s="70"/>
      <c r="H101" s="70"/>
      <c r="I101" s="70"/>
      <c r="J101" s="70"/>
      <c r="K101" s="70"/>
      <c r="L101" s="32"/>
      <c r="M101" s="32"/>
      <c r="N101" s="32"/>
      <c r="O101" s="71"/>
      <c r="P101" s="32"/>
      <c r="Q101" s="72"/>
      <c r="R101" s="32"/>
      <c r="S101" s="32"/>
      <c r="T101" s="73"/>
      <c r="U101" s="32"/>
      <c r="V101" s="74"/>
      <c r="W101" s="32"/>
      <c r="X101" s="128"/>
      <c r="Y101" s="3"/>
      <c r="Z101" s="19"/>
    </row>
    <row r="102" spans="2:26" ht="6.75" customHeight="1">
      <c r="B102" s="18"/>
      <c r="C102" s="81"/>
      <c r="D102" s="8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2"/>
      <c r="P102" s="3"/>
      <c r="Q102" s="53"/>
      <c r="R102" s="3"/>
      <c r="S102" s="3"/>
      <c r="T102" s="64"/>
      <c r="U102" s="3"/>
      <c r="V102" s="54"/>
      <c r="W102" s="3"/>
      <c r="X102" s="121"/>
      <c r="Y102" s="3"/>
      <c r="Z102" s="19"/>
    </row>
    <row r="103" spans="2:26" ht="21" customHeight="1">
      <c r="B103" s="18"/>
      <c r="C103" s="419" t="s">
        <v>106</v>
      </c>
      <c r="D103" s="420"/>
      <c r="E103" s="420"/>
      <c r="F103" s="420"/>
      <c r="G103" s="420"/>
      <c r="H103" s="420"/>
      <c r="I103" s="420"/>
      <c r="J103" s="420"/>
      <c r="K103" s="420"/>
      <c r="L103" s="420"/>
      <c r="M103" s="420"/>
      <c r="N103" s="3"/>
      <c r="O103" s="52"/>
      <c r="P103" s="3"/>
      <c r="Q103" s="53"/>
      <c r="R103" s="3"/>
      <c r="S103" s="3"/>
      <c r="T103" s="64"/>
      <c r="U103" s="3"/>
      <c r="V103" s="54"/>
      <c r="W103" s="3"/>
      <c r="X103" s="121"/>
      <c r="Y103" s="3"/>
      <c r="Z103" s="19"/>
    </row>
    <row r="104" spans="2:26" ht="6" customHeight="1">
      <c r="B104" s="18"/>
      <c r="C104" s="3"/>
      <c r="D104" s="3"/>
      <c r="E104" s="37"/>
      <c r="F104" s="37"/>
      <c r="G104" s="37"/>
      <c r="H104" s="37"/>
      <c r="I104" s="37"/>
      <c r="J104" s="37"/>
      <c r="K104" s="37"/>
      <c r="L104" s="3"/>
      <c r="M104" s="3"/>
      <c r="N104" s="3"/>
      <c r="O104" s="52"/>
      <c r="P104" s="3"/>
      <c r="Q104" s="53"/>
      <c r="R104" s="3"/>
      <c r="S104" s="3"/>
      <c r="T104" s="64"/>
      <c r="U104" s="3"/>
      <c r="V104" s="54"/>
      <c r="W104" s="3"/>
      <c r="X104" s="121"/>
      <c r="Y104" s="3"/>
      <c r="Z104" s="19"/>
    </row>
    <row r="105" spans="2:26" ht="6.75" customHeight="1">
      <c r="B105" s="18"/>
      <c r="C105" s="3"/>
      <c r="D105" s="3"/>
      <c r="E105" s="37"/>
      <c r="F105" s="37"/>
      <c r="G105" s="37"/>
      <c r="H105" s="37"/>
      <c r="I105" s="37"/>
      <c r="J105" s="37"/>
      <c r="K105" s="37"/>
      <c r="L105" s="3"/>
      <c r="M105" s="3"/>
      <c r="N105" s="3"/>
      <c r="O105" s="52"/>
      <c r="P105" s="3"/>
      <c r="Q105" s="53"/>
      <c r="R105" s="3"/>
      <c r="S105" s="3"/>
      <c r="T105" s="64"/>
      <c r="U105" s="3"/>
      <c r="V105" s="54"/>
      <c r="W105" s="3"/>
      <c r="X105" s="121"/>
      <c r="Y105" s="3"/>
      <c r="Z105" s="19"/>
    </row>
    <row r="106" spans="2:26" ht="18" customHeight="1" thickBot="1">
      <c r="B106" s="18"/>
      <c r="C106" s="83" t="s">
        <v>3</v>
      </c>
      <c r="D106" s="65" t="s">
        <v>31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39"/>
      <c r="O106" s="86"/>
      <c r="P106" s="39"/>
      <c r="Q106" s="94"/>
      <c r="R106" s="39"/>
      <c r="S106" s="76"/>
      <c r="T106" s="95"/>
      <c r="U106" s="39"/>
      <c r="V106" s="102"/>
      <c r="W106" s="39"/>
      <c r="X106" s="129"/>
      <c r="Y106" s="3"/>
      <c r="Z106" s="19"/>
    </row>
    <row r="107" spans="2:26" ht="7.5" customHeight="1">
      <c r="B107" s="18"/>
      <c r="C107" s="82"/>
      <c r="D107" s="405"/>
      <c r="E107" s="68"/>
      <c r="F107" s="69"/>
      <c r="G107" s="69"/>
      <c r="H107" s="69"/>
      <c r="I107" s="69"/>
      <c r="J107" s="69"/>
      <c r="K107" s="69"/>
      <c r="L107" s="69"/>
      <c r="M107" s="69"/>
      <c r="N107" s="28"/>
      <c r="O107" s="52"/>
      <c r="P107" s="3"/>
      <c r="Q107" s="53"/>
      <c r="R107" s="3"/>
      <c r="S107" s="3"/>
      <c r="T107" s="64"/>
      <c r="U107" s="3"/>
      <c r="V107" s="54"/>
      <c r="W107" s="3"/>
      <c r="X107" s="121"/>
      <c r="Y107" s="3"/>
      <c r="Z107" s="19"/>
    </row>
    <row r="108" spans="2:26" s="3" customFormat="1" ht="6.75" customHeight="1">
      <c r="B108" s="18"/>
      <c r="E108" s="37"/>
      <c r="F108" s="37"/>
      <c r="G108" s="37"/>
      <c r="H108" s="37"/>
      <c r="I108" s="37"/>
      <c r="J108" s="37"/>
      <c r="K108" s="37"/>
      <c r="O108" s="52"/>
      <c r="Q108" s="53"/>
      <c r="T108" s="64"/>
      <c r="V108" s="54"/>
      <c r="X108" s="121"/>
      <c r="Z108" s="19"/>
    </row>
    <row r="109" spans="2:26" ht="8.25" customHeight="1">
      <c r="B109" s="18"/>
      <c r="C109" s="3"/>
      <c r="D109" s="3"/>
      <c r="E109" s="37"/>
      <c r="F109" s="37"/>
      <c r="G109" s="37"/>
      <c r="H109" s="37"/>
      <c r="I109" s="37"/>
      <c r="J109" s="37"/>
      <c r="K109" s="37"/>
      <c r="L109" s="3"/>
      <c r="M109" s="3"/>
      <c r="N109" s="3"/>
      <c r="O109" s="52"/>
      <c r="P109" s="3"/>
      <c r="Q109" s="53"/>
      <c r="R109" s="3"/>
      <c r="S109" s="3"/>
      <c r="T109" s="64"/>
      <c r="U109" s="3"/>
      <c r="V109" s="54"/>
      <c r="W109" s="3"/>
      <c r="X109" s="121"/>
      <c r="Y109" s="3"/>
      <c r="Z109" s="19"/>
    </row>
    <row r="110" spans="2:26" ht="7.5" customHeight="1">
      <c r="B110" s="18"/>
      <c r="C110" s="83"/>
      <c r="D110" s="65"/>
      <c r="E110" s="41"/>
      <c r="F110" s="41"/>
      <c r="G110" s="41"/>
      <c r="H110" s="41"/>
      <c r="I110" s="41"/>
      <c r="J110" s="41"/>
      <c r="K110" s="41"/>
      <c r="L110" s="41"/>
      <c r="M110" s="41"/>
      <c r="N110" s="39"/>
      <c r="O110" s="86"/>
      <c r="P110" s="39"/>
      <c r="Q110" s="94"/>
      <c r="R110" s="39"/>
      <c r="S110" s="38"/>
      <c r="T110" s="95"/>
      <c r="U110" s="39"/>
      <c r="V110" s="102"/>
      <c r="W110" s="39"/>
      <c r="X110" s="129"/>
      <c r="Y110" s="3"/>
      <c r="Z110" s="19"/>
    </row>
    <row r="111" spans="2:26" ht="18" customHeight="1" thickBot="1">
      <c r="B111" s="18"/>
      <c r="C111" s="83" t="s">
        <v>3</v>
      </c>
      <c r="D111" s="65" t="s">
        <v>32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39"/>
      <c r="O111" s="86"/>
      <c r="P111" s="39"/>
      <c r="Q111" s="94"/>
      <c r="R111" s="39"/>
      <c r="S111" s="76"/>
      <c r="T111" s="95"/>
      <c r="U111" s="39"/>
      <c r="V111" s="102"/>
      <c r="W111" s="39"/>
      <c r="X111" s="129"/>
      <c r="Y111" s="3"/>
      <c r="Z111" s="19"/>
    </row>
    <row r="112" spans="2:26" ht="7.5" customHeight="1">
      <c r="B112" s="18"/>
      <c r="C112" s="82"/>
      <c r="D112" s="405"/>
      <c r="E112" s="68"/>
      <c r="F112" s="69"/>
      <c r="G112" s="69"/>
      <c r="H112" s="69"/>
      <c r="I112" s="69"/>
      <c r="J112" s="69"/>
      <c r="K112" s="69"/>
      <c r="L112" s="69"/>
      <c r="M112" s="69"/>
      <c r="N112" s="28"/>
      <c r="O112" s="52"/>
      <c r="P112" s="3"/>
      <c r="Q112" s="53"/>
      <c r="R112" s="3"/>
      <c r="S112" s="3"/>
      <c r="T112" s="64"/>
      <c r="U112" s="3"/>
      <c r="V112" s="54"/>
      <c r="W112" s="3"/>
      <c r="X112" s="121"/>
      <c r="Y112" s="3"/>
      <c r="Z112" s="19"/>
    </row>
    <row r="113" spans="2:26" ht="7.5" customHeight="1">
      <c r="B113" s="18"/>
      <c r="C113" s="32"/>
      <c r="D113" s="32"/>
      <c r="E113" s="70"/>
      <c r="F113" s="70"/>
      <c r="G113" s="70"/>
      <c r="H113" s="70"/>
      <c r="I113" s="70"/>
      <c r="J113" s="70"/>
      <c r="K113" s="70"/>
      <c r="L113" s="32"/>
      <c r="M113" s="32"/>
      <c r="N113" s="32"/>
      <c r="O113" s="71"/>
      <c r="P113" s="32"/>
      <c r="Q113" s="72"/>
      <c r="R113" s="32"/>
      <c r="S113" s="32"/>
      <c r="T113" s="73"/>
      <c r="U113" s="32"/>
      <c r="V113" s="74"/>
      <c r="W113" s="32"/>
      <c r="X113" s="128"/>
      <c r="Y113" s="3"/>
      <c r="Z113" s="19"/>
    </row>
    <row r="114" spans="2:26" ht="8.25" customHeight="1">
      <c r="B114" s="18"/>
      <c r="C114" s="3"/>
      <c r="D114" s="3"/>
      <c r="E114" s="37"/>
      <c r="F114" s="37"/>
      <c r="G114" s="37"/>
      <c r="H114" s="37"/>
      <c r="I114" s="37"/>
      <c r="J114" s="37"/>
      <c r="K114" s="37"/>
      <c r="L114" s="3"/>
      <c r="M114" s="3"/>
      <c r="N114" s="3"/>
      <c r="O114" s="52"/>
      <c r="P114" s="3"/>
      <c r="Q114" s="53"/>
      <c r="R114" s="3"/>
      <c r="S114" s="3"/>
      <c r="T114" s="64"/>
      <c r="U114" s="3"/>
      <c r="V114" s="54"/>
      <c r="W114" s="3"/>
      <c r="X114" s="121"/>
      <c r="Y114" s="3"/>
      <c r="Z114" s="19"/>
    </row>
    <row r="115" spans="2:26" ht="7.5" customHeight="1">
      <c r="B115" s="18"/>
      <c r="C115" s="83"/>
      <c r="D115" s="65"/>
      <c r="E115" s="41"/>
      <c r="F115" s="41"/>
      <c r="G115" s="41"/>
      <c r="H115" s="41"/>
      <c r="I115" s="41"/>
      <c r="J115" s="41"/>
      <c r="K115" s="41"/>
      <c r="L115" s="41"/>
      <c r="M115" s="41"/>
      <c r="N115" s="39"/>
      <c r="O115" s="86"/>
      <c r="P115" s="39"/>
      <c r="Q115" s="94"/>
      <c r="R115" s="39"/>
      <c r="S115" s="38"/>
      <c r="T115" s="95"/>
      <c r="U115" s="39"/>
      <c r="V115" s="102"/>
      <c r="W115" s="39"/>
      <c r="X115" s="129"/>
      <c r="Y115" s="3"/>
      <c r="Z115" s="19"/>
    </row>
    <row r="116" spans="2:26" ht="18" customHeight="1" thickBot="1">
      <c r="B116" s="18"/>
      <c r="C116" s="83" t="s">
        <v>3</v>
      </c>
      <c r="D116" s="65" t="s">
        <v>33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39"/>
      <c r="O116" s="86"/>
      <c r="P116" s="39"/>
      <c r="Q116" s="94"/>
      <c r="R116" s="39"/>
      <c r="S116" s="76"/>
      <c r="T116" s="95"/>
      <c r="U116" s="39"/>
      <c r="V116" s="102"/>
      <c r="W116" s="39"/>
      <c r="X116" s="129"/>
      <c r="Y116" s="3"/>
      <c r="Z116" s="19"/>
    </row>
    <row r="117" spans="2:26" ht="7.5" customHeight="1">
      <c r="B117" s="18"/>
      <c r="C117" s="82"/>
      <c r="D117" s="405"/>
      <c r="E117" s="68"/>
      <c r="F117" s="69"/>
      <c r="G117" s="69"/>
      <c r="H117" s="69"/>
      <c r="I117" s="69"/>
      <c r="J117" s="69"/>
      <c r="K117" s="69"/>
      <c r="L117" s="69"/>
      <c r="M117" s="69"/>
      <c r="N117" s="28"/>
      <c r="O117" s="52"/>
      <c r="P117" s="3"/>
      <c r="Q117" s="53"/>
      <c r="R117" s="3"/>
      <c r="S117" s="3"/>
      <c r="T117" s="64"/>
      <c r="U117" s="3"/>
      <c r="V117" s="54"/>
      <c r="W117" s="3"/>
      <c r="X117" s="121"/>
      <c r="Y117" s="3"/>
      <c r="Z117" s="19"/>
    </row>
    <row r="118" spans="2:26" ht="7.5" customHeight="1">
      <c r="B118" s="18"/>
      <c r="C118" s="32"/>
      <c r="D118" s="32"/>
      <c r="E118" s="70"/>
      <c r="F118" s="70"/>
      <c r="G118" s="70"/>
      <c r="H118" s="70"/>
      <c r="I118" s="70"/>
      <c r="J118" s="70"/>
      <c r="K118" s="70"/>
      <c r="L118" s="32"/>
      <c r="M118" s="32"/>
      <c r="N118" s="32"/>
      <c r="O118" s="71"/>
      <c r="P118" s="32"/>
      <c r="Q118" s="72"/>
      <c r="R118" s="32"/>
      <c r="S118" s="32"/>
      <c r="T118" s="73"/>
      <c r="U118" s="32"/>
      <c r="V118" s="74"/>
      <c r="W118" s="32"/>
      <c r="X118" s="128"/>
      <c r="Y118" s="3"/>
      <c r="Z118" s="19"/>
    </row>
    <row r="119" spans="2:26" ht="9.75" customHeight="1" thickBot="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3"/>
      <c r="P119" s="111"/>
      <c r="Q119" s="114"/>
      <c r="R119" s="111"/>
      <c r="S119" s="111"/>
      <c r="T119" s="115"/>
      <c r="U119" s="111"/>
      <c r="V119" s="116"/>
      <c r="W119" s="111"/>
      <c r="X119" s="125"/>
      <c r="Y119" s="111"/>
      <c r="Z119" s="118"/>
    </row>
    <row r="120" spans="15:25" ht="13.5" customHeight="1">
      <c r="O120" s="52"/>
      <c r="P120" s="3"/>
      <c r="Q120" s="53"/>
      <c r="R120" s="3"/>
      <c r="S120" s="3"/>
      <c r="T120" s="64"/>
      <c r="U120" s="3"/>
      <c r="V120" s="54"/>
      <c r="W120" s="3"/>
      <c r="X120" s="121"/>
      <c r="Y120" s="3"/>
    </row>
    <row r="121" spans="2:26" ht="8.25" customHeight="1">
      <c r="B121" s="18"/>
      <c r="C121" s="81"/>
      <c r="D121" s="8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2"/>
      <c r="P121" s="3"/>
      <c r="Q121" s="53"/>
      <c r="R121" s="3"/>
      <c r="S121" s="3"/>
      <c r="T121" s="64"/>
      <c r="U121" s="3"/>
      <c r="V121" s="54"/>
      <c r="W121" s="3"/>
      <c r="X121" s="121"/>
      <c r="Y121" s="3"/>
      <c r="Z121" s="19"/>
    </row>
    <row r="122" spans="2:26" ht="18" customHeight="1" thickBot="1">
      <c r="B122" s="18"/>
      <c r="C122" s="343" t="s">
        <v>102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65"/>
      <c r="O122" s="85"/>
      <c r="P122" s="65"/>
      <c r="Q122" s="91"/>
      <c r="R122" s="65"/>
      <c r="S122" s="76"/>
      <c r="T122" s="92"/>
      <c r="U122" s="65"/>
      <c r="V122" s="101"/>
      <c r="W122" s="65"/>
      <c r="X122" s="127"/>
      <c r="Y122" s="3"/>
      <c r="Z122" s="19"/>
    </row>
    <row r="123" spans="2:26" ht="12.75">
      <c r="B123" s="18"/>
      <c r="C123" s="344" t="s">
        <v>60</v>
      </c>
      <c r="D123" s="44" t="s">
        <v>96</v>
      </c>
      <c r="E123" s="1"/>
      <c r="F123" s="1"/>
      <c r="G123" s="1"/>
      <c r="H123" s="1"/>
      <c r="I123" s="1"/>
      <c r="J123" s="1"/>
      <c r="K123" s="1"/>
      <c r="L123" s="1"/>
      <c r="M123" s="1"/>
      <c r="N123" s="65"/>
      <c r="O123" s="85"/>
      <c r="P123" s="65"/>
      <c r="Q123" s="91"/>
      <c r="R123" s="65"/>
      <c r="S123" s="38"/>
      <c r="T123" s="92"/>
      <c r="U123" s="65"/>
      <c r="V123" s="101"/>
      <c r="W123" s="65"/>
      <c r="X123" s="127"/>
      <c r="Y123" s="3"/>
      <c r="Z123" s="19"/>
    </row>
    <row r="124" spans="2:26" ht="12.75">
      <c r="B124" s="18"/>
      <c r="C124" s="344" t="s">
        <v>60</v>
      </c>
      <c r="D124" s="44" t="s">
        <v>97</v>
      </c>
      <c r="E124" s="1"/>
      <c r="F124" s="1"/>
      <c r="G124" s="1"/>
      <c r="H124" s="1"/>
      <c r="I124" s="1"/>
      <c r="J124" s="1"/>
      <c r="K124" s="1"/>
      <c r="L124" s="1"/>
      <c r="M124" s="1"/>
      <c r="N124" s="65"/>
      <c r="O124" s="85"/>
      <c r="P124" s="65"/>
      <c r="Q124" s="91"/>
      <c r="R124" s="65"/>
      <c r="S124" s="38"/>
      <c r="T124" s="92"/>
      <c r="U124" s="65"/>
      <c r="V124" s="101"/>
      <c r="W124" s="65"/>
      <c r="X124" s="127"/>
      <c r="Y124" s="3"/>
      <c r="Z124" s="19"/>
    </row>
    <row r="125" spans="2:26" ht="12.75">
      <c r="B125" s="18"/>
      <c r="C125" s="344" t="s">
        <v>60</v>
      </c>
      <c r="D125" s="44" t="s">
        <v>100</v>
      </c>
      <c r="E125" s="1"/>
      <c r="F125" s="1"/>
      <c r="G125" s="1"/>
      <c r="H125" s="1"/>
      <c r="I125" s="1"/>
      <c r="J125" s="1"/>
      <c r="K125" s="1"/>
      <c r="L125" s="1"/>
      <c r="M125" s="1"/>
      <c r="N125" s="65"/>
      <c r="O125" s="85"/>
      <c r="P125" s="65"/>
      <c r="Q125" s="91"/>
      <c r="R125" s="65"/>
      <c r="S125" s="38"/>
      <c r="T125" s="92"/>
      <c r="U125" s="65"/>
      <c r="V125" s="101"/>
      <c r="W125" s="65"/>
      <c r="X125" s="127"/>
      <c r="Y125" s="3"/>
      <c r="Z125" s="19"/>
    </row>
    <row r="126" spans="2:26" ht="12.75">
      <c r="B126" s="18"/>
      <c r="C126" s="344" t="s">
        <v>60</v>
      </c>
      <c r="D126" s="44" t="s">
        <v>99</v>
      </c>
      <c r="E126" s="1"/>
      <c r="F126" s="1"/>
      <c r="G126" s="1"/>
      <c r="H126" s="1"/>
      <c r="I126" s="1"/>
      <c r="J126" s="1"/>
      <c r="K126" s="1"/>
      <c r="L126" s="1"/>
      <c r="M126" s="1"/>
      <c r="N126" s="65"/>
      <c r="O126" s="85"/>
      <c r="P126" s="65"/>
      <c r="Q126" s="91"/>
      <c r="R126" s="65"/>
      <c r="S126" s="38"/>
      <c r="T126" s="92"/>
      <c r="U126" s="65"/>
      <c r="V126" s="101"/>
      <c r="W126" s="65"/>
      <c r="X126" s="127"/>
      <c r="Y126" s="3"/>
      <c r="Z126" s="19"/>
    </row>
    <row r="127" spans="2:26" ht="6" customHeight="1">
      <c r="B127" s="1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65"/>
      <c r="O127" s="85"/>
      <c r="P127" s="65"/>
      <c r="Q127" s="91"/>
      <c r="R127" s="65"/>
      <c r="S127" s="38"/>
      <c r="T127" s="92"/>
      <c r="U127" s="65"/>
      <c r="V127" s="101"/>
      <c r="W127" s="65"/>
      <c r="X127" s="127"/>
      <c r="Y127" s="3"/>
      <c r="Z127" s="19"/>
    </row>
    <row r="128" spans="2:26" ht="11.25" customHeight="1">
      <c r="B128" s="18"/>
      <c r="C128" s="82"/>
      <c r="D128" s="405"/>
      <c r="E128" s="68"/>
      <c r="F128" s="69"/>
      <c r="G128" s="69"/>
      <c r="H128" s="69"/>
      <c r="I128" s="69"/>
      <c r="J128" s="69"/>
      <c r="K128" s="69"/>
      <c r="L128" s="69"/>
      <c r="M128" s="69"/>
      <c r="N128" s="28"/>
      <c r="O128" s="52"/>
      <c r="P128" s="3"/>
      <c r="Q128" s="53"/>
      <c r="R128" s="3"/>
      <c r="S128" s="3"/>
      <c r="T128" s="64"/>
      <c r="U128" s="3"/>
      <c r="V128" s="54"/>
      <c r="W128" s="3"/>
      <c r="X128" s="121"/>
      <c r="Y128" s="3"/>
      <c r="Z128" s="19"/>
    </row>
    <row r="129" spans="2:26" ht="6.75" customHeight="1">
      <c r="B129" s="18"/>
      <c r="C129" s="32"/>
      <c r="D129" s="32"/>
      <c r="E129" s="70"/>
      <c r="F129" s="70"/>
      <c r="G129" s="70"/>
      <c r="H129" s="70"/>
      <c r="I129" s="70"/>
      <c r="J129" s="70"/>
      <c r="K129" s="70"/>
      <c r="L129" s="32"/>
      <c r="M129" s="32"/>
      <c r="N129" s="32"/>
      <c r="O129" s="71"/>
      <c r="P129" s="32"/>
      <c r="Q129" s="72"/>
      <c r="R129" s="32"/>
      <c r="S129" s="32"/>
      <c r="T129" s="73"/>
      <c r="U129" s="32"/>
      <c r="V129" s="74"/>
      <c r="W129" s="32"/>
      <c r="X129" s="128"/>
      <c r="Y129" s="3"/>
      <c r="Z129" s="19"/>
    </row>
    <row r="130" spans="2:25" ht="13.5" customHeight="1">
      <c r="B130" s="3"/>
      <c r="C130" s="3"/>
      <c r="D130" s="3"/>
      <c r="E130" s="37"/>
      <c r="F130" s="37"/>
      <c r="G130" s="37"/>
      <c r="H130" s="37"/>
      <c r="I130" s="37"/>
      <c r="J130" s="37"/>
      <c r="K130" s="37"/>
      <c r="L130" s="3"/>
      <c r="M130" s="3"/>
      <c r="N130" s="3"/>
      <c r="O130" s="52"/>
      <c r="P130" s="3"/>
      <c r="Q130" s="53"/>
      <c r="R130" s="3"/>
      <c r="S130" s="3"/>
      <c r="T130" s="64"/>
      <c r="U130" s="3"/>
      <c r="V130" s="54"/>
      <c r="W130" s="3"/>
      <c r="X130" s="121"/>
      <c r="Y130" s="3"/>
    </row>
    <row r="131" spans="2:26" s="13" customFormat="1" ht="18">
      <c r="B131" s="55"/>
      <c r="C131" s="56" t="s">
        <v>34</v>
      </c>
      <c r="D131" s="57"/>
      <c r="E131" s="58"/>
      <c r="F131" s="59"/>
      <c r="G131" s="59"/>
      <c r="H131" s="59"/>
      <c r="I131" s="59"/>
      <c r="J131" s="59"/>
      <c r="K131" s="59"/>
      <c r="L131" s="59"/>
      <c r="M131" s="59"/>
      <c r="N131" s="60"/>
      <c r="O131" s="61"/>
      <c r="P131" s="60"/>
      <c r="Q131" s="62"/>
      <c r="R131" s="60"/>
      <c r="S131" s="3"/>
      <c r="T131" s="77"/>
      <c r="U131" s="60"/>
      <c r="V131" s="63"/>
      <c r="W131" s="60"/>
      <c r="X131" s="122"/>
      <c r="Y131" s="60"/>
      <c r="Z131" s="60"/>
    </row>
    <row r="132" spans="15:25" ht="13.5" customHeight="1">
      <c r="O132" s="52"/>
      <c r="P132" s="3"/>
      <c r="Q132" s="53"/>
      <c r="R132" s="3"/>
      <c r="S132" s="3"/>
      <c r="T132" s="64"/>
      <c r="U132" s="3"/>
      <c r="V132" s="54"/>
      <c r="W132" s="3"/>
      <c r="X132" s="121"/>
      <c r="Y132" s="3"/>
    </row>
    <row r="133" spans="2:26" ht="8.25" customHeight="1">
      <c r="B133" s="18"/>
      <c r="C133" s="81"/>
      <c r="D133" s="8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2"/>
      <c r="P133" s="3"/>
      <c r="Q133" s="53"/>
      <c r="R133" s="3"/>
      <c r="S133" s="3"/>
      <c r="T133" s="64"/>
      <c r="U133" s="3"/>
      <c r="V133" s="54"/>
      <c r="W133" s="3"/>
      <c r="X133" s="121"/>
      <c r="Y133" s="3"/>
      <c r="Z133" s="19"/>
    </row>
    <row r="134" spans="2:26" ht="18" customHeight="1" thickBot="1">
      <c r="B134" s="18"/>
      <c r="C134" s="422" t="s">
        <v>78</v>
      </c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65"/>
      <c r="O134" s="85"/>
      <c r="P134" s="65"/>
      <c r="Q134" s="91"/>
      <c r="R134" s="65"/>
      <c r="S134" s="76"/>
      <c r="T134" s="92"/>
      <c r="U134" s="65"/>
      <c r="V134" s="101"/>
      <c r="W134" s="65"/>
      <c r="X134" s="127"/>
      <c r="Y134" s="3"/>
      <c r="Z134" s="19"/>
    </row>
    <row r="135" spans="2:26" ht="6" customHeight="1">
      <c r="B135" s="18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65"/>
      <c r="O135" s="85"/>
      <c r="P135" s="65"/>
      <c r="Q135" s="91"/>
      <c r="R135" s="65"/>
      <c r="S135" s="38"/>
      <c r="T135" s="92"/>
      <c r="U135" s="65"/>
      <c r="V135" s="101"/>
      <c r="W135" s="65"/>
      <c r="X135" s="127"/>
      <c r="Y135" s="3"/>
      <c r="Z135" s="19"/>
    </row>
    <row r="136" spans="2:26" ht="11.25" customHeight="1">
      <c r="B136" s="18"/>
      <c r="C136" s="82"/>
      <c r="D136" s="405"/>
      <c r="E136" s="68"/>
      <c r="F136" s="69"/>
      <c r="G136" s="69"/>
      <c r="H136" s="69"/>
      <c r="I136" s="69"/>
      <c r="J136" s="69"/>
      <c r="K136" s="69"/>
      <c r="L136" s="69"/>
      <c r="M136" s="69"/>
      <c r="N136" s="28"/>
      <c r="O136" s="52"/>
      <c r="P136" s="3"/>
      <c r="Q136" s="53"/>
      <c r="R136" s="3"/>
      <c r="S136" s="3"/>
      <c r="T136" s="64"/>
      <c r="U136" s="3"/>
      <c r="V136" s="54"/>
      <c r="W136" s="3"/>
      <c r="X136" s="121"/>
      <c r="Y136" s="3"/>
      <c r="Z136" s="19"/>
    </row>
    <row r="137" spans="2:26" ht="6.75" customHeight="1">
      <c r="B137" s="18"/>
      <c r="C137" s="32"/>
      <c r="D137" s="32"/>
      <c r="E137" s="70"/>
      <c r="F137" s="70"/>
      <c r="G137" s="70"/>
      <c r="H137" s="70"/>
      <c r="I137" s="70"/>
      <c r="J137" s="70"/>
      <c r="K137" s="70"/>
      <c r="L137" s="32"/>
      <c r="M137" s="32"/>
      <c r="N137" s="32"/>
      <c r="O137" s="71"/>
      <c r="P137" s="32"/>
      <c r="Q137" s="72"/>
      <c r="R137" s="32"/>
      <c r="S137" s="32"/>
      <c r="T137" s="73"/>
      <c r="U137" s="32"/>
      <c r="V137" s="74"/>
      <c r="W137" s="32"/>
      <c r="X137" s="128"/>
      <c r="Y137" s="3"/>
      <c r="Z137" s="19"/>
    </row>
    <row r="138" spans="2:25" ht="13.5" customHeight="1">
      <c r="B138" s="3"/>
      <c r="C138" s="3"/>
      <c r="D138" s="3"/>
      <c r="E138" s="37"/>
      <c r="F138" s="37"/>
      <c r="G138" s="37"/>
      <c r="H138" s="37"/>
      <c r="I138" s="37"/>
      <c r="J138" s="37"/>
      <c r="K138" s="37"/>
      <c r="L138" s="3"/>
      <c r="M138" s="3"/>
      <c r="N138" s="3"/>
      <c r="O138" s="52"/>
      <c r="P138" s="3"/>
      <c r="Q138" s="53"/>
      <c r="R138" s="3"/>
      <c r="S138" s="3"/>
      <c r="T138" s="64"/>
      <c r="U138" s="3"/>
      <c r="V138" s="54"/>
      <c r="W138" s="3"/>
      <c r="X138" s="121"/>
      <c r="Y138" s="3"/>
    </row>
    <row r="139" spans="2:26" s="13" customFormat="1" ht="18">
      <c r="B139" s="55"/>
      <c r="C139" s="56" t="s">
        <v>35</v>
      </c>
      <c r="D139" s="57"/>
      <c r="E139" s="58"/>
      <c r="F139" s="59"/>
      <c r="G139" s="59"/>
      <c r="H139" s="59"/>
      <c r="I139" s="59"/>
      <c r="J139" s="59"/>
      <c r="K139" s="59"/>
      <c r="L139" s="59"/>
      <c r="M139" s="59"/>
      <c r="N139" s="60"/>
      <c r="O139" s="61"/>
      <c r="P139" s="60"/>
      <c r="Q139" s="62"/>
      <c r="R139" s="60"/>
      <c r="S139" s="3"/>
      <c r="T139" s="77"/>
      <c r="U139" s="60"/>
      <c r="V139" s="63"/>
      <c r="W139" s="60"/>
      <c r="X139" s="122"/>
      <c r="Y139" s="60"/>
      <c r="Z139" s="60"/>
    </row>
    <row r="140" spans="15:25" ht="13.5" customHeight="1" thickBot="1">
      <c r="O140" s="52"/>
      <c r="P140" s="3"/>
      <c r="Q140" s="53"/>
      <c r="R140" s="3"/>
      <c r="S140" s="3"/>
      <c r="T140" s="64"/>
      <c r="U140" s="3"/>
      <c r="V140" s="54"/>
      <c r="W140" s="3"/>
      <c r="X140" s="121"/>
      <c r="Y140" s="3"/>
    </row>
    <row r="141" spans="2:26" ht="5.25" customHeight="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6"/>
      <c r="P141" s="105"/>
      <c r="Q141" s="107"/>
      <c r="R141" s="105"/>
      <c r="S141" s="105"/>
      <c r="T141" s="108"/>
      <c r="U141" s="105"/>
      <c r="V141" s="109"/>
      <c r="W141" s="105"/>
      <c r="X141" s="123"/>
      <c r="Y141" s="105"/>
      <c r="Z141" s="117"/>
    </row>
    <row r="142" spans="2:26" ht="15" customHeight="1">
      <c r="B142" s="18"/>
      <c r="C142" s="421" t="s">
        <v>36</v>
      </c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3"/>
      <c r="O142" s="52"/>
      <c r="P142" s="3"/>
      <c r="Q142" s="53"/>
      <c r="R142" s="3"/>
      <c r="S142" s="3"/>
      <c r="T142" s="64"/>
      <c r="U142" s="3"/>
      <c r="V142" s="54"/>
      <c r="W142" s="3"/>
      <c r="X142" s="121"/>
      <c r="Y142" s="3"/>
      <c r="Z142" s="19"/>
    </row>
    <row r="143" spans="2:26" ht="6.75" customHeight="1">
      <c r="B143" s="18"/>
      <c r="C143" s="81"/>
      <c r="D143" s="8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52"/>
      <c r="P143" s="3"/>
      <c r="Q143" s="53"/>
      <c r="R143" s="3"/>
      <c r="S143" s="3"/>
      <c r="T143" s="64"/>
      <c r="U143" s="3"/>
      <c r="V143" s="54"/>
      <c r="W143" s="3"/>
      <c r="X143" s="121"/>
      <c r="Y143" s="3"/>
      <c r="Z143" s="19"/>
    </row>
    <row r="144" spans="2:26" ht="8.25" customHeight="1">
      <c r="B144" s="18"/>
      <c r="C144" s="81"/>
      <c r="D144" s="8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52"/>
      <c r="P144" s="3"/>
      <c r="Q144" s="53"/>
      <c r="R144" s="3"/>
      <c r="S144" s="3"/>
      <c r="T144" s="64"/>
      <c r="U144" s="3"/>
      <c r="V144" s="54"/>
      <c r="W144" s="3"/>
      <c r="X144" s="121"/>
      <c r="Y144" s="3"/>
      <c r="Z144" s="19"/>
    </row>
    <row r="145" spans="2:26" ht="18" customHeight="1" thickBot="1">
      <c r="B145" s="18"/>
      <c r="C145" s="83" t="s">
        <v>3</v>
      </c>
      <c r="D145" s="422" t="s">
        <v>107</v>
      </c>
      <c r="E145" s="417"/>
      <c r="F145" s="417"/>
      <c r="G145" s="417"/>
      <c r="H145" s="417"/>
      <c r="I145" s="417"/>
      <c r="J145" s="417"/>
      <c r="K145" s="417"/>
      <c r="L145" s="417"/>
      <c r="M145" s="417"/>
      <c r="N145" s="65"/>
      <c r="O145" s="85"/>
      <c r="P145" s="65"/>
      <c r="Q145" s="91"/>
      <c r="R145" s="65"/>
      <c r="S145" s="76"/>
      <c r="T145" s="92"/>
      <c r="U145" s="65"/>
      <c r="V145" s="101"/>
      <c r="W145" s="65"/>
      <c r="X145" s="127"/>
      <c r="Y145" s="3"/>
      <c r="Z145" s="19"/>
    </row>
    <row r="146" spans="2:26" ht="6.75" customHeight="1">
      <c r="B146" s="18"/>
      <c r="C146" s="83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65"/>
      <c r="O146" s="85"/>
      <c r="P146" s="65"/>
      <c r="Q146" s="91"/>
      <c r="R146" s="65"/>
      <c r="S146" s="38"/>
      <c r="T146" s="92"/>
      <c r="U146" s="65"/>
      <c r="V146" s="101"/>
      <c r="W146" s="65"/>
      <c r="X146" s="127"/>
      <c r="Y146" s="3"/>
      <c r="Z146" s="19"/>
    </row>
    <row r="147" spans="2:26" ht="9" customHeight="1">
      <c r="B147" s="18"/>
      <c r="C147" s="82"/>
      <c r="D147" s="405"/>
      <c r="E147" s="68"/>
      <c r="F147" s="69"/>
      <c r="G147" s="69"/>
      <c r="H147" s="69"/>
      <c r="I147" s="69"/>
      <c r="J147" s="69"/>
      <c r="K147" s="69"/>
      <c r="L147" s="69"/>
      <c r="M147" s="69"/>
      <c r="N147" s="28"/>
      <c r="O147" s="52"/>
      <c r="P147" s="3"/>
      <c r="Q147" s="53"/>
      <c r="R147" s="3"/>
      <c r="S147" s="3"/>
      <c r="T147" s="64"/>
      <c r="U147" s="3"/>
      <c r="V147" s="54"/>
      <c r="W147" s="3"/>
      <c r="X147" s="121"/>
      <c r="Y147" s="3"/>
      <c r="Z147" s="19"/>
    </row>
    <row r="148" spans="2:26" ht="6.75" customHeight="1">
      <c r="B148" s="18"/>
      <c r="C148" s="32"/>
      <c r="D148" s="32"/>
      <c r="E148" s="70"/>
      <c r="F148" s="70"/>
      <c r="G148" s="70"/>
      <c r="H148" s="70"/>
      <c r="I148" s="70"/>
      <c r="J148" s="70"/>
      <c r="K148" s="70"/>
      <c r="L148" s="32"/>
      <c r="M148" s="32"/>
      <c r="N148" s="32"/>
      <c r="O148" s="71"/>
      <c r="P148" s="32"/>
      <c r="Q148" s="72"/>
      <c r="R148" s="32"/>
      <c r="S148" s="32"/>
      <c r="T148" s="73"/>
      <c r="U148" s="32"/>
      <c r="V148" s="74"/>
      <c r="W148" s="32"/>
      <c r="X148" s="128"/>
      <c r="Y148" s="3"/>
      <c r="Z148" s="19"/>
    </row>
    <row r="149" spans="2:26" ht="6" customHeight="1">
      <c r="B149" s="18"/>
      <c r="C149" s="3"/>
      <c r="D149" s="3"/>
      <c r="E149" s="37"/>
      <c r="F149" s="37"/>
      <c r="G149" s="37"/>
      <c r="H149" s="37"/>
      <c r="I149" s="37"/>
      <c r="J149" s="37"/>
      <c r="K149" s="37"/>
      <c r="L149" s="3"/>
      <c r="M149" s="3"/>
      <c r="N149" s="3"/>
      <c r="O149" s="52"/>
      <c r="P149" s="3"/>
      <c r="Q149" s="53"/>
      <c r="R149" s="3"/>
      <c r="S149" s="3"/>
      <c r="T149" s="64"/>
      <c r="U149" s="3"/>
      <c r="V149" s="54"/>
      <c r="W149" s="3"/>
      <c r="X149" s="121"/>
      <c r="Y149" s="3"/>
      <c r="Z149" s="19"/>
    </row>
    <row r="150" spans="2:26" ht="6" customHeight="1">
      <c r="B150" s="18"/>
      <c r="C150" s="3"/>
      <c r="D150" s="3"/>
      <c r="E150" s="37"/>
      <c r="F150" s="37"/>
      <c r="G150" s="37"/>
      <c r="H150" s="37"/>
      <c r="I150" s="37"/>
      <c r="J150" s="37"/>
      <c r="K150" s="37"/>
      <c r="L150" s="3"/>
      <c r="M150" s="3"/>
      <c r="N150" s="3"/>
      <c r="O150" s="52"/>
      <c r="P150" s="3"/>
      <c r="Q150" s="53"/>
      <c r="R150" s="3"/>
      <c r="S150" s="3"/>
      <c r="T150" s="64"/>
      <c r="U150" s="3"/>
      <c r="V150" s="54"/>
      <c r="W150" s="3"/>
      <c r="X150" s="121"/>
      <c r="Y150" s="3"/>
      <c r="Z150" s="19"/>
    </row>
    <row r="151" spans="2:26" ht="6.75" customHeight="1">
      <c r="B151" s="18"/>
      <c r="C151" s="3"/>
      <c r="D151" s="3"/>
      <c r="E151" s="37"/>
      <c r="F151" s="37"/>
      <c r="G151" s="37"/>
      <c r="H151" s="37"/>
      <c r="I151" s="37"/>
      <c r="J151" s="37"/>
      <c r="K151" s="37"/>
      <c r="L151" s="3"/>
      <c r="M151" s="3"/>
      <c r="N151" s="3"/>
      <c r="O151" s="52"/>
      <c r="P151" s="3"/>
      <c r="Q151" s="53"/>
      <c r="R151" s="3"/>
      <c r="S151" s="3"/>
      <c r="T151" s="64"/>
      <c r="U151" s="3"/>
      <c r="V151" s="54"/>
      <c r="W151" s="3"/>
      <c r="X151" s="121"/>
      <c r="Y151" s="3"/>
      <c r="Z151" s="19"/>
    </row>
    <row r="152" spans="2:26" ht="18" customHeight="1" thickBot="1">
      <c r="B152" s="18"/>
      <c r="C152" s="83" t="s">
        <v>3</v>
      </c>
      <c r="D152" s="416" t="s">
        <v>38</v>
      </c>
      <c r="E152" s="418"/>
      <c r="F152" s="418"/>
      <c r="G152" s="418"/>
      <c r="H152" s="418"/>
      <c r="I152" s="418"/>
      <c r="J152" s="418"/>
      <c r="K152" s="418"/>
      <c r="L152" s="418"/>
      <c r="M152" s="418"/>
      <c r="N152" s="39"/>
      <c r="O152" s="86"/>
      <c r="P152" s="39"/>
      <c r="Q152" s="94"/>
      <c r="R152" s="39"/>
      <c r="S152" s="76"/>
      <c r="T152" s="95"/>
      <c r="U152" s="39"/>
      <c r="V152" s="102"/>
      <c r="W152" s="39"/>
      <c r="X152" s="129"/>
      <c r="Y152" s="3"/>
      <c r="Z152" s="19"/>
    </row>
    <row r="153" spans="2:26" ht="7.5" customHeight="1">
      <c r="B153" s="18"/>
      <c r="C153" s="83"/>
      <c r="D153" s="418"/>
      <c r="E153" s="418"/>
      <c r="F153" s="418"/>
      <c r="G153" s="418"/>
      <c r="H153" s="418"/>
      <c r="I153" s="418"/>
      <c r="J153" s="418"/>
      <c r="K153" s="418"/>
      <c r="L153" s="418"/>
      <c r="M153" s="418"/>
      <c r="N153" s="39"/>
      <c r="O153" s="86"/>
      <c r="P153" s="39"/>
      <c r="Q153" s="94"/>
      <c r="R153" s="39"/>
      <c r="S153" s="38"/>
      <c r="T153" s="95"/>
      <c r="U153" s="39"/>
      <c r="V153" s="102"/>
      <c r="W153" s="39"/>
      <c r="X153" s="129"/>
      <c r="Y153" s="3"/>
      <c r="Z153" s="19"/>
    </row>
    <row r="154" spans="2:26" ht="7.5" customHeight="1">
      <c r="B154" s="18"/>
      <c r="C154" s="82"/>
      <c r="D154" s="405"/>
      <c r="E154" s="68"/>
      <c r="F154" s="69"/>
      <c r="G154" s="69"/>
      <c r="H154" s="69"/>
      <c r="I154" s="69"/>
      <c r="J154" s="69"/>
      <c r="K154" s="69"/>
      <c r="L154" s="69"/>
      <c r="M154" s="69"/>
      <c r="N154" s="28"/>
      <c r="O154" s="52"/>
      <c r="P154" s="3"/>
      <c r="Q154" s="53"/>
      <c r="R154" s="3"/>
      <c r="S154" s="3"/>
      <c r="T154" s="64"/>
      <c r="U154" s="3"/>
      <c r="V154" s="54"/>
      <c r="W154" s="3"/>
      <c r="X154" s="121"/>
      <c r="Y154" s="3"/>
      <c r="Z154" s="19"/>
    </row>
    <row r="155" spans="2:26" ht="6.75" customHeight="1">
      <c r="B155" s="18"/>
      <c r="C155" s="32"/>
      <c r="D155" s="32"/>
      <c r="E155" s="70"/>
      <c r="F155" s="70"/>
      <c r="G155" s="70"/>
      <c r="H155" s="70"/>
      <c r="I155" s="70"/>
      <c r="J155" s="70"/>
      <c r="K155" s="70"/>
      <c r="L155" s="32"/>
      <c r="M155" s="32"/>
      <c r="N155" s="32"/>
      <c r="O155" s="71"/>
      <c r="P155" s="32"/>
      <c r="Q155" s="72"/>
      <c r="R155" s="32"/>
      <c r="S155" s="32"/>
      <c r="T155" s="73"/>
      <c r="U155" s="32"/>
      <c r="V155" s="74"/>
      <c r="W155" s="32"/>
      <c r="X155" s="128"/>
      <c r="Y155" s="3"/>
      <c r="Z155" s="19"/>
    </row>
    <row r="156" spans="2:26" ht="9.75" customHeight="1" thickBot="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3"/>
      <c r="P156" s="111"/>
      <c r="Q156" s="114"/>
      <c r="R156" s="111"/>
      <c r="S156" s="111"/>
      <c r="T156" s="115"/>
      <c r="U156" s="111"/>
      <c r="V156" s="116"/>
      <c r="W156" s="111"/>
      <c r="X156" s="125"/>
      <c r="Y156" s="111"/>
      <c r="Z156" s="118"/>
    </row>
    <row r="157" spans="2:24" ht="5.25" customHeight="1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87"/>
      <c r="P157" s="3"/>
      <c r="Q157" s="96"/>
      <c r="R157" s="97"/>
      <c r="S157" s="97"/>
      <c r="T157" s="98"/>
      <c r="U157" s="3"/>
      <c r="V157" s="103"/>
      <c r="W157" s="3"/>
      <c r="X157" s="130"/>
    </row>
    <row r="159" ht="12.75">
      <c r="C159" t="s">
        <v>103</v>
      </c>
    </row>
    <row r="160" spans="2:26" s="13" customFormat="1" ht="41.25" customHeight="1">
      <c r="B160" s="426" t="s">
        <v>39</v>
      </c>
      <c r="C160" s="420"/>
      <c r="D160" s="420"/>
      <c r="E160" s="420"/>
      <c r="F160" s="420"/>
      <c r="G160" s="420"/>
      <c r="H160" s="420"/>
      <c r="I160" s="420"/>
      <c r="J160" s="420"/>
      <c r="K160" s="420"/>
      <c r="L160" s="420"/>
      <c r="M160" s="420"/>
      <c r="N160" s="420"/>
      <c r="O160" s="420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60"/>
    </row>
    <row r="161" spans="2:26" s="13" customFormat="1" ht="41.25" customHeight="1">
      <c r="B161" s="354"/>
      <c r="C161" s="353"/>
      <c r="D161" s="353"/>
      <c r="E161" s="353"/>
      <c r="F161" s="353"/>
      <c r="G161" s="353"/>
      <c r="H161" s="353"/>
      <c r="I161" s="353"/>
      <c r="J161" s="353"/>
      <c r="K161" s="353"/>
      <c r="L161" s="353"/>
      <c r="M161" s="353"/>
      <c r="N161" s="353"/>
      <c r="O161" s="353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60"/>
    </row>
    <row r="162" spans="3:24" ht="43.5" customHeight="1">
      <c r="C162" s="394" t="str">
        <f>IF(AND('liens Q R'!K142=0,'liens Q R'!L144=0)," ","Attention !!")</f>
        <v>Attention !!</v>
      </c>
      <c r="Q162" s="427" t="s">
        <v>0</v>
      </c>
      <c r="S162" s="432" t="s">
        <v>1</v>
      </c>
      <c r="T162" s="433"/>
      <c r="V162" s="409" t="s">
        <v>15</v>
      </c>
      <c r="X162" s="435" t="s">
        <v>2</v>
      </c>
    </row>
    <row r="163" spans="3:24" ht="10.5" customHeight="1">
      <c r="C163" s="394" t="str">
        <f>IF('liens Q R'!K142=0," ",CONCATENATE("Vous n'avez pas répondu à ",'liens Q R'!K142," question (s) !"))</f>
        <v>Vous n'avez pas répondu à 20 question (s) !</v>
      </c>
      <c r="Q163" s="428"/>
      <c r="S163" s="411"/>
      <c r="T163" s="412"/>
      <c r="V163" s="410"/>
      <c r="X163" s="436"/>
    </row>
    <row r="164" spans="2:26" s="13" customFormat="1" ht="18.75" customHeight="1" thickBot="1">
      <c r="B164"/>
      <c r="C164" s="395" t="str">
        <f>IF('liens Q R'!L144=0," ",CONCATENATE("Vous n'avez pas introduit d'occurrence pour ",'liens Q R'!L144," question (s) dont la réponse est 'Non' !"))</f>
        <v> 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429"/>
      <c r="R164"/>
      <c r="S164" s="413"/>
      <c r="T164" s="408"/>
      <c r="V164" s="434"/>
      <c r="X164" s="437"/>
      <c r="Z164" s="215"/>
    </row>
    <row r="165" spans="24:26" ht="10.5" customHeight="1" thickBot="1">
      <c r="X165" s="392"/>
      <c r="Z165"/>
    </row>
    <row r="166" spans="2:28" s="13" customFormat="1" ht="18.75" thickBot="1">
      <c r="B166" s="393" t="s">
        <v>40</v>
      </c>
      <c r="C166" s="22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5"/>
      <c r="AB166" s="35"/>
    </row>
    <row r="167" ht="9.75" customHeight="1">
      <c r="Z167"/>
    </row>
    <row r="168" ht="9.75" customHeight="1"/>
    <row r="169" spans="2:26" s="13" customFormat="1" ht="45.75" customHeight="1">
      <c r="B169" s="438">
        <v>1</v>
      </c>
      <c r="C169" s="439"/>
      <c r="D169" s="440" t="str">
        <f>IF(AND(X169=" ",V169=" ")," ",INDEX(calcul!B$9:B$19,MATCH(B169,calcul!J$9:J$19,0)))</f>
        <v> </v>
      </c>
      <c r="E169" s="441"/>
      <c r="F169" s="441"/>
      <c r="G169" s="441"/>
      <c r="H169" s="441"/>
      <c r="I169" s="441"/>
      <c r="J169" s="441"/>
      <c r="K169" s="441"/>
      <c r="L169" s="441"/>
      <c r="M169" s="441"/>
      <c r="N169" s="216"/>
      <c r="O169" s="217" t="str">
        <f>IF(AND(X169="-",V169=" "),"?"," ")</f>
        <v> </v>
      </c>
      <c r="P169" s="216"/>
      <c r="Q169" s="218" t="str">
        <f>INDEX(calcul!AJ$9:AJ$19,MATCH(B169,calcul!J$9:J$19,0))</f>
        <v> </v>
      </c>
      <c r="R169" s="219"/>
      <c r="S169" s="442" t="str">
        <f>INDEX(calcul!AK$9:AK$19,MATCH(B169,calcul!J$9:J$19,0))</f>
        <v> </v>
      </c>
      <c r="T169" s="442"/>
      <c r="U169" s="219"/>
      <c r="V169" s="329" t="str">
        <f>INDEX(calcul!AL$9:AL$19,MATCH(B169,calcul!J$9:J$19,0))</f>
        <v> </v>
      </c>
      <c r="W169" s="219"/>
      <c r="X169" s="220" t="str">
        <f>INDEX(calcul!AM$9:AM$19,MATCH(B169,calcul!J$9:J$19,0))</f>
        <v> </v>
      </c>
      <c r="Y169" s="221"/>
      <c r="Z169" s="60"/>
    </row>
    <row r="170" spans="2:26" s="13" customFormat="1" ht="33.75" customHeight="1">
      <c r="B170" s="222"/>
      <c r="C170" s="223"/>
      <c r="D170" s="443" t="str">
        <f>IF(AND(X169=" ",V169=" ")," ",INDEX(calcul!H$9:H$19,MATCH(B169,calcul!J$9:J$19,0)))</f>
        <v> </v>
      </c>
      <c r="E170" s="444"/>
      <c r="F170" s="444"/>
      <c r="G170" s="444"/>
      <c r="H170" s="444"/>
      <c r="I170" s="444"/>
      <c r="J170" s="444"/>
      <c r="K170" s="444"/>
      <c r="L170" s="444"/>
      <c r="M170" s="444"/>
      <c r="N170" s="224"/>
      <c r="O170" s="225"/>
      <c r="P170" s="224"/>
      <c r="Q170" s="226"/>
      <c r="R170" s="227"/>
      <c r="S170" s="228"/>
      <c r="T170" s="228"/>
      <c r="U170" s="227"/>
      <c r="V170" s="332"/>
      <c r="W170" s="227"/>
      <c r="X170" s="229"/>
      <c r="Y170" s="230"/>
      <c r="Z170" s="60"/>
    </row>
    <row r="171" spans="2:26" s="13" customFormat="1" ht="45.75" customHeight="1">
      <c r="B171" s="438">
        <v>2</v>
      </c>
      <c r="C171" s="439"/>
      <c r="D171" s="440" t="str">
        <f>IF(AND(X171=" ",V171=" ")," ",INDEX(calcul!B$9:B$19,MATCH(B171,calcul!J$9:J$19,0)))</f>
        <v> </v>
      </c>
      <c r="E171" s="441"/>
      <c r="F171" s="441"/>
      <c r="G171" s="441"/>
      <c r="H171" s="441"/>
      <c r="I171" s="441"/>
      <c r="J171" s="441"/>
      <c r="K171" s="441"/>
      <c r="L171" s="441"/>
      <c r="M171" s="441"/>
      <c r="N171" s="216"/>
      <c r="O171" s="217" t="str">
        <f>IF(AND(X171="-",V171=" "),"?"," ")</f>
        <v> </v>
      </c>
      <c r="P171" s="216"/>
      <c r="Q171" s="218" t="str">
        <f>INDEX(calcul!AJ$9:AJ$19,MATCH(B171,calcul!J$9:J$19,0))</f>
        <v> </v>
      </c>
      <c r="R171" s="219"/>
      <c r="S171" s="442" t="str">
        <f>INDEX(calcul!AK$9:AK$19,MATCH(B171,calcul!J$9:J$19,0))</f>
        <v> </v>
      </c>
      <c r="T171" s="442"/>
      <c r="U171" s="219"/>
      <c r="V171" s="331" t="str">
        <f>INDEX(calcul!AL$9:AL$19,MATCH(B171,calcul!J$9:J$19,0))</f>
        <v> </v>
      </c>
      <c r="W171" s="219"/>
      <c r="X171" s="220" t="str">
        <f>INDEX(calcul!AM$9:AM$19,MATCH(B171,calcul!J$9:J$19,0))</f>
        <v> </v>
      </c>
      <c r="Y171" s="231"/>
      <c r="Z171" s="60"/>
    </row>
    <row r="172" spans="2:26" s="13" customFormat="1" ht="22.5" customHeight="1">
      <c r="B172" s="222"/>
      <c r="C172" s="223"/>
      <c r="D172" s="443" t="str">
        <f>IF(AND(X171=" ",V171=" ")," ",INDEX(calcul!H$9:H$19,MATCH(B171,calcul!J$9:J$19,0)))</f>
        <v> </v>
      </c>
      <c r="E172" s="444"/>
      <c r="F172" s="444"/>
      <c r="G172" s="444"/>
      <c r="H172" s="444"/>
      <c r="I172" s="444"/>
      <c r="J172" s="444"/>
      <c r="K172" s="444"/>
      <c r="L172" s="444"/>
      <c r="M172" s="444"/>
      <c r="N172" s="224"/>
      <c r="O172" s="225"/>
      <c r="P172" s="224"/>
      <c r="Q172" s="226"/>
      <c r="R172" s="227"/>
      <c r="S172" s="228"/>
      <c r="T172" s="228"/>
      <c r="U172" s="227"/>
      <c r="V172" s="330"/>
      <c r="W172" s="227"/>
      <c r="X172" s="229"/>
      <c r="Y172" s="238"/>
      <c r="Z172" s="60"/>
    </row>
    <row r="173" spans="2:26" s="13" customFormat="1" ht="45.75" customHeight="1">
      <c r="B173" s="438">
        <v>3</v>
      </c>
      <c r="C173" s="439"/>
      <c r="D173" s="440" t="str">
        <f>IF(AND(X173=" ",V173=" ")," ",INDEX(calcul!B$9:B$19,MATCH(B173,calcul!J$9:J$19,0)))</f>
        <v> </v>
      </c>
      <c r="E173" s="441"/>
      <c r="F173" s="441"/>
      <c r="G173" s="441"/>
      <c r="H173" s="441"/>
      <c r="I173" s="441"/>
      <c r="J173" s="441"/>
      <c r="K173" s="441"/>
      <c r="L173" s="441"/>
      <c r="M173" s="441"/>
      <c r="N173" s="216"/>
      <c r="O173" s="217" t="str">
        <f>IF(AND(X173="-",V173=" "),"?"," ")</f>
        <v> </v>
      </c>
      <c r="P173" s="216"/>
      <c r="Q173" s="218" t="str">
        <f>INDEX(calcul!AJ$9:AJ$19,MATCH(B173,calcul!J$9:J$19,0))</f>
        <v> </v>
      </c>
      <c r="R173" s="219"/>
      <c r="S173" s="442" t="str">
        <f>INDEX(calcul!AK$9:AK$19,MATCH(B173,calcul!J$9:J$19,0))</f>
        <v> </v>
      </c>
      <c r="T173" s="442"/>
      <c r="U173" s="219"/>
      <c r="V173" s="331" t="str">
        <f>INDEX(calcul!AL$9:AL$19,MATCH(B173,calcul!J$9:J$19,0))</f>
        <v> </v>
      </c>
      <c r="W173" s="219"/>
      <c r="X173" s="220" t="str">
        <f>INDEX(calcul!AM$9:AM$19,MATCH(B173,calcul!J$9:J$19,0))</f>
        <v> </v>
      </c>
      <c r="Y173" s="231"/>
      <c r="Z173" s="60"/>
    </row>
    <row r="174" spans="2:26" s="13" customFormat="1" ht="22.5" customHeight="1">
      <c r="B174" s="222"/>
      <c r="C174" s="223"/>
      <c r="D174" s="443" t="str">
        <f>IF(AND(X173=" ",V173=" ")," ",INDEX(calcul!H$9:H$19,MATCH(B173,calcul!J$9:J$19,0)))</f>
        <v> </v>
      </c>
      <c r="E174" s="444"/>
      <c r="F174" s="444"/>
      <c r="G174" s="444"/>
      <c r="H174" s="444"/>
      <c r="I174" s="444"/>
      <c r="J174" s="444"/>
      <c r="K174" s="444"/>
      <c r="L174" s="444"/>
      <c r="M174" s="444"/>
      <c r="N174" s="224"/>
      <c r="O174" s="225"/>
      <c r="P174" s="224"/>
      <c r="Q174" s="226"/>
      <c r="R174" s="227"/>
      <c r="S174" s="228"/>
      <c r="T174" s="228"/>
      <c r="U174" s="227"/>
      <c r="V174" s="330"/>
      <c r="W174" s="227"/>
      <c r="X174" s="229"/>
      <c r="Y174" s="238"/>
      <c r="Z174" s="60"/>
    </row>
    <row r="175" spans="2:26" s="13" customFormat="1" ht="45.75" customHeight="1">
      <c r="B175" s="438">
        <v>4</v>
      </c>
      <c r="C175" s="439"/>
      <c r="D175" s="440" t="str">
        <f>IF(AND(X175=" ",V175=" ")," ",INDEX(calcul!B$9:B$19,MATCH(B175,calcul!J$9:J$19,0)))</f>
        <v> </v>
      </c>
      <c r="E175" s="441"/>
      <c r="F175" s="441"/>
      <c r="G175" s="441"/>
      <c r="H175" s="441"/>
      <c r="I175" s="441"/>
      <c r="J175" s="441"/>
      <c r="K175" s="441"/>
      <c r="L175" s="441"/>
      <c r="M175" s="441"/>
      <c r="N175" s="216"/>
      <c r="O175" s="217" t="str">
        <f>IF(AND(X175="-",V175=" "),"?"," ")</f>
        <v> </v>
      </c>
      <c r="P175" s="216"/>
      <c r="Q175" s="218" t="str">
        <f>INDEX(calcul!AJ$9:AJ$19,MATCH(B175,calcul!J$9:J$19,0))</f>
        <v> </v>
      </c>
      <c r="R175" s="219"/>
      <c r="S175" s="442" t="str">
        <f>INDEX(calcul!AK$9:AK$19,MATCH(B175,calcul!J$9:J$19,0))</f>
        <v> </v>
      </c>
      <c r="T175" s="442"/>
      <c r="U175" s="219"/>
      <c r="V175" s="331" t="str">
        <f>INDEX(calcul!AL$9:AL$19,MATCH(B175,calcul!J$9:J$19,0))</f>
        <v> </v>
      </c>
      <c r="W175" s="219"/>
      <c r="X175" s="220" t="str">
        <f>INDEX(calcul!AM$9:AM$19,MATCH(B175,calcul!J$9:J$19,0))</f>
        <v> </v>
      </c>
      <c r="Y175" s="231"/>
      <c r="Z175" s="60"/>
    </row>
    <row r="176" spans="2:26" s="13" customFormat="1" ht="22.5" customHeight="1">
      <c r="B176" s="222"/>
      <c r="C176" s="223"/>
      <c r="D176" s="443" t="str">
        <f>IF(AND(X175=" ",V175=" ")," ",INDEX(calcul!H$9:H$19,MATCH(B175,calcul!J$9:J$19,0)))</f>
        <v> </v>
      </c>
      <c r="E176" s="444"/>
      <c r="F176" s="444"/>
      <c r="G176" s="444"/>
      <c r="H176" s="444"/>
      <c r="I176" s="444"/>
      <c r="J176" s="444"/>
      <c r="K176" s="444"/>
      <c r="L176" s="444"/>
      <c r="M176" s="444"/>
      <c r="N176" s="224"/>
      <c r="O176" s="225"/>
      <c r="P176" s="224"/>
      <c r="Q176" s="226"/>
      <c r="R176" s="227"/>
      <c r="S176" s="228"/>
      <c r="T176" s="228"/>
      <c r="U176" s="227"/>
      <c r="V176" s="330"/>
      <c r="W176" s="227"/>
      <c r="X176" s="229"/>
      <c r="Y176" s="238"/>
      <c r="Z176" s="60"/>
    </row>
    <row r="177" spans="2:26" s="13" customFormat="1" ht="45.75" customHeight="1">
      <c r="B177" s="438">
        <v>5</v>
      </c>
      <c r="C177" s="439"/>
      <c r="D177" s="440" t="str">
        <f>IF(AND(X177=" ",V177=" ")," ",INDEX(calcul!B$9:B$19,MATCH(B177,calcul!J$9:J$19,0)))</f>
        <v> </v>
      </c>
      <c r="E177" s="441"/>
      <c r="F177" s="441"/>
      <c r="G177" s="441"/>
      <c r="H177" s="441"/>
      <c r="I177" s="441"/>
      <c r="J177" s="441"/>
      <c r="K177" s="441"/>
      <c r="L177" s="441"/>
      <c r="M177" s="441"/>
      <c r="N177" s="216"/>
      <c r="O177" s="217" t="str">
        <f>IF(AND(X177="-",V177=" "),"?"," ")</f>
        <v> </v>
      </c>
      <c r="P177" s="216"/>
      <c r="Q177" s="218" t="str">
        <f>INDEX(calcul!AJ$9:AJ$19,MATCH(B177,calcul!J$9:J$19,0))</f>
        <v> </v>
      </c>
      <c r="R177" s="219"/>
      <c r="S177" s="442" t="str">
        <f>INDEX(calcul!AK$9:AK$19,MATCH(B177,calcul!J$9:J$19,0))</f>
        <v> </v>
      </c>
      <c r="T177" s="442"/>
      <c r="U177" s="219"/>
      <c r="V177" s="331" t="str">
        <f>INDEX(calcul!AL$9:AL$19,MATCH(B177,calcul!J$9:J$19,0))</f>
        <v> </v>
      </c>
      <c r="W177" s="219"/>
      <c r="X177" s="220" t="str">
        <f>INDEX(calcul!AM$9:AM$19,MATCH(B177,calcul!J$9:J$19,0))</f>
        <v> </v>
      </c>
      <c r="Y177" s="231"/>
      <c r="Z177" s="60"/>
    </row>
    <row r="178" spans="2:26" s="13" customFormat="1" ht="22.5" customHeight="1">
      <c r="B178" s="222"/>
      <c r="C178" s="223"/>
      <c r="D178" s="443" t="str">
        <f>IF(AND(X177=" ",V177=" ")," ",INDEX(calcul!H$9:H$19,MATCH(B177,calcul!J$9:J$19,0)))</f>
        <v> </v>
      </c>
      <c r="E178" s="444"/>
      <c r="F178" s="444"/>
      <c r="G178" s="444"/>
      <c r="H178" s="444"/>
      <c r="I178" s="444"/>
      <c r="J178" s="444"/>
      <c r="K178" s="444"/>
      <c r="L178" s="444"/>
      <c r="M178" s="444"/>
      <c r="N178" s="224"/>
      <c r="O178" s="225"/>
      <c r="P178" s="224"/>
      <c r="Q178" s="226"/>
      <c r="R178" s="227"/>
      <c r="S178" s="228"/>
      <c r="T178" s="228"/>
      <c r="U178" s="227"/>
      <c r="V178" s="330"/>
      <c r="W178" s="227"/>
      <c r="X178" s="229"/>
      <c r="Y178" s="238"/>
      <c r="Z178" s="60"/>
    </row>
    <row r="179" spans="2:26" s="13" customFormat="1" ht="45.75" customHeight="1">
      <c r="B179" s="438">
        <v>6</v>
      </c>
      <c r="C179" s="439"/>
      <c r="D179" s="440" t="str">
        <f>IF(AND(X179=" ",V179=" ")," ",INDEX(calcul!B$9:B$19,MATCH(B179,calcul!J$9:J$19,0)))</f>
        <v> </v>
      </c>
      <c r="E179" s="441"/>
      <c r="F179" s="441"/>
      <c r="G179" s="441"/>
      <c r="H179" s="441"/>
      <c r="I179" s="441"/>
      <c r="J179" s="441"/>
      <c r="K179" s="441"/>
      <c r="L179" s="441"/>
      <c r="M179" s="441"/>
      <c r="N179" s="216"/>
      <c r="O179" s="217" t="str">
        <f>IF(AND(X179="-",V179=" "),"?"," ")</f>
        <v> </v>
      </c>
      <c r="P179" s="216"/>
      <c r="Q179" s="218" t="str">
        <f>INDEX(calcul!AJ$9:AJ$19,MATCH(B179,calcul!J$9:J$19,0))</f>
        <v> </v>
      </c>
      <c r="R179" s="219"/>
      <c r="S179" s="442" t="str">
        <f>INDEX(calcul!AK$9:AK$19,MATCH(B179,calcul!J$9:J$19,0))</f>
        <v> </v>
      </c>
      <c r="T179" s="442"/>
      <c r="U179" s="219"/>
      <c r="V179" s="331" t="str">
        <f>INDEX(calcul!AL$9:AL$19,MATCH(B179,calcul!J$9:J$19,0))</f>
        <v> </v>
      </c>
      <c r="W179" s="219"/>
      <c r="X179" s="220" t="str">
        <f>INDEX(calcul!AM$9:AM$19,MATCH(B179,calcul!J$9:J$19,0))</f>
        <v> </v>
      </c>
      <c r="Y179" s="231"/>
      <c r="Z179" s="60"/>
    </row>
    <row r="180" spans="2:26" s="13" customFormat="1" ht="22.5" customHeight="1">
      <c r="B180" s="239"/>
      <c r="C180" s="240"/>
      <c r="D180" s="443" t="str">
        <f>IF(AND(X179=" ",V179=" ")," ",INDEX(calcul!H$9:H$19,MATCH(B179,calcul!J$9:J$19,0)))</f>
        <v> </v>
      </c>
      <c r="E180" s="444"/>
      <c r="F180" s="444"/>
      <c r="G180" s="444"/>
      <c r="H180" s="444"/>
      <c r="I180" s="444"/>
      <c r="J180" s="444"/>
      <c r="K180" s="444"/>
      <c r="L180" s="444"/>
      <c r="M180" s="444"/>
      <c r="N180" s="224"/>
      <c r="O180" s="225"/>
      <c r="P180" s="224"/>
      <c r="Q180" s="226"/>
      <c r="R180" s="227"/>
      <c r="S180" s="228"/>
      <c r="T180" s="228"/>
      <c r="U180" s="227"/>
      <c r="V180" s="330"/>
      <c r="W180" s="227"/>
      <c r="X180" s="229"/>
      <c r="Y180" s="241"/>
      <c r="Z180" s="60"/>
    </row>
    <row r="181" spans="2:26" s="13" customFormat="1" ht="45.75" customHeight="1">
      <c r="B181" s="438">
        <v>7</v>
      </c>
      <c r="C181" s="439"/>
      <c r="D181" s="440" t="str">
        <f>IF(AND(X181=" ",V181=" ")," ",INDEX(calcul!B$9:B$19,MATCH(B181,calcul!J$9:J$19,0)))</f>
        <v> </v>
      </c>
      <c r="E181" s="441"/>
      <c r="F181" s="441"/>
      <c r="G181" s="441"/>
      <c r="H181" s="441"/>
      <c r="I181" s="441"/>
      <c r="J181" s="441"/>
      <c r="K181" s="441"/>
      <c r="L181" s="441"/>
      <c r="M181" s="441"/>
      <c r="N181" s="216"/>
      <c r="O181" s="217" t="str">
        <f>IF(AND(X181="-",V181=" "),"?"," ")</f>
        <v> </v>
      </c>
      <c r="P181" s="216"/>
      <c r="Q181" s="218" t="str">
        <f>INDEX(calcul!AJ$9:AJ$19,MATCH(B181,calcul!J$9:J$19,0))</f>
        <v> </v>
      </c>
      <c r="R181" s="219"/>
      <c r="S181" s="442" t="str">
        <f>INDEX(calcul!AK$9:AK$19,MATCH(B181,calcul!J$9:J$19,0))</f>
        <v> </v>
      </c>
      <c r="T181" s="442"/>
      <c r="U181" s="219"/>
      <c r="V181" s="331" t="str">
        <f>INDEX(calcul!AL$9:AL$19,MATCH(B181,calcul!J$9:J$19,0))</f>
        <v> </v>
      </c>
      <c r="W181" s="219"/>
      <c r="X181" s="220" t="str">
        <f>INDEX(calcul!AM$9:AM$19,MATCH(B181,calcul!J$9:J$19,0))</f>
        <v> </v>
      </c>
      <c r="Y181" s="231"/>
      <c r="Z181" s="60"/>
    </row>
    <row r="182" spans="2:26" s="13" customFormat="1" ht="22.5" customHeight="1">
      <c r="B182" s="239"/>
      <c r="C182" s="240"/>
      <c r="D182" s="443" t="str">
        <f>IF(AND(X181=" ",V181=" ")," ",INDEX(calcul!H$9:H$19,MATCH(B181,calcul!J$9:J$19,0)))</f>
        <v> </v>
      </c>
      <c r="E182" s="444"/>
      <c r="F182" s="444"/>
      <c r="G182" s="444"/>
      <c r="H182" s="444"/>
      <c r="I182" s="444"/>
      <c r="J182" s="444"/>
      <c r="K182" s="444"/>
      <c r="L182" s="444"/>
      <c r="M182" s="444"/>
      <c r="N182" s="224"/>
      <c r="O182" s="225"/>
      <c r="P182" s="224"/>
      <c r="Q182" s="226"/>
      <c r="R182" s="227"/>
      <c r="S182" s="228"/>
      <c r="T182" s="228"/>
      <c r="U182" s="227"/>
      <c r="V182" s="330"/>
      <c r="W182" s="227"/>
      <c r="X182" s="229"/>
      <c r="Y182" s="241"/>
      <c r="Z182" s="60"/>
    </row>
    <row r="183" spans="2:26" s="13" customFormat="1" ht="45.75" customHeight="1">
      <c r="B183" s="438">
        <v>8</v>
      </c>
      <c r="C183" s="439"/>
      <c r="D183" s="440" t="str">
        <f>IF(AND(X183=" ",V183=" ")," ",INDEX(calcul!B$9:B$19,MATCH(B183,calcul!J$9:J$19,0)))</f>
        <v> </v>
      </c>
      <c r="E183" s="441"/>
      <c r="F183" s="441"/>
      <c r="G183" s="441"/>
      <c r="H183" s="441"/>
      <c r="I183" s="441"/>
      <c r="J183" s="441"/>
      <c r="K183" s="441"/>
      <c r="L183" s="441"/>
      <c r="M183" s="441"/>
      <c r="N183" s="216"/>
      <c r="O183" s="217" t="str">
        <f>IF(AND(X183="-",V183=" "),"?"," ")</f>
        <v> </v>
      </c>
      <c r="P183" s="216"/>
      <c r="Q183" s="218" t="str">
        <f>INDEX(calcul!AJ$9:AJ$19,MATCH(B183,calcul!J$9:J$19,0))</f>
        <v> </v>
      </c>
      <c r="R183" s="219"/>
      <c r="S183" s="442" t="str">
        <f>INDEX(calcul!AK$9:AK$19,MATCH(B183,calcul!J$9:J$19,0))</f>
        <v> </v>
      </c>
      <c r="T183" s="442"/>
      <c r="U183" s="219"/>
      <c r="V183" s="331" t="str">
        <f>INDEX(calcul!AL$9:AL$19,MATCH(B183,calcul!J$9:J$19,0))</f>
        <v> </v>
      </c>
      <c r="W183" s="219"/>
      <c r="X183" s="220" t="str">
        <f>INDEX(calcul!AM$9:AM$19,MATCH(B183,calcul!J$9:J$19,0))</f>
        <v> </v>
      </c>
      <c r="Y183" s="231"/>
      <c r="Z183" s="242"/>
    </row>
    <row r="184" spans="2:26" s="13" customFormat="1" ht="22.5" customHeight="1">
      <c r="B184" s="239"/>
      <c r="C184" s="240"/>
      <c r="D184" s="443" t="str">
        <f>IF(AND(X183=" ",V183=" ")," ",INDEX(calcul!H$9:H$19,MATCH(B183,calcul!J$9:J$19,0)))</f>
        <v> </v>
      </c>
      <c r="E184" s="444"/>
      <c r="F184" s="444"/>
      <c r="G184" s="444"/>
      <c r="H184" s="444"/>
      <c r="I184" s="444"/>
      <c r="J184" s="444"/>
      <c r="K184" s="444"/>
      <c r="L184" s="444"/>
      <c r="M184" s="444"/>
      <c r="N184" s="224"/>
      <c r="O184" s="225"/>
      <c r="P184" s="224"/>
      <c r="Q184" s="226"/>
      <c r="R184" s="227"/>
      <c r="S184" s="228"/>
      <c r="T184" s="228"/>
      <c r="U184" s="227"/>
      <c r="V184" s="330"/>
      <c r="W184" s="227"/>
      <c r="X184" s="229"/>
      <c r="Y184" s="241"/>
      <c r="Z184" s="60"/>
    </row>
    <row r="185" spans="2:26" s="13" customFormat="1" ht="45.75" customHeight="1">
      <c r="B185" s="438">
        <v>9</v>
      </c>
      <c r="C185" s="439"/>
      <c r="D185" s="440" t="str">
        <f>IF(AND(X185=" ",V185=" ")," ",INDEX(calcul!B$9:B$19,MATCH(B185,calcul!J$9:J$19,0)))</f>
        <v> </v>
      </c>
      <c r="E185" s="441"/>
      <c r="F185" s="441"/>
      <c r="G185" s="441"/>
      <c r="H185" s="441"/>
      <c r="I185" s="441"/>
      <c r="J185" s="441"/>
      <c r="K185" s="441"/>
      <c r="L185" s="441"/>
      <c r="M185" s="441"/>
      <c r="N185" s="216"/>
      <c r="O185" s="217" t="str">
        <f>IF(AND(X185="-",V185=" "),"?"," ")</f>
        <v> </v>
      </c>
      <c r="P185" s="216"/>
      <c r="Q185" s="218" t="str">
        <f>INDEX(calcul!AJ$9:AJ$19,MATCH(B185,calcul!J$9:J$19,0))</f>
        <v> </v>
      </c>
      <c r="R185" s="219"/>
      <c r="S185" s="442" t="str">
        <f>INDEX(calcul!AK$9:AK$19,MATCH(B185,calcul!J$9:J$19,0))</f>
        <v> </v>
      </c>
      <c r="T185" s="442"/>
      <c r="U185" s="219"/>
      <c r="V185" s="331" t="str">
        <f>INDEX(calcul!AL$9:AL$19,MATCH(B185,calcul!J$9:J$19,0))</f>
        <v> </v>
      </c>
      <c r="W185" s="219"/>
      <c r="X185" s="220" t="str">
        <f>INDEX(calcul!AM$9:AM$19,MATCH(B185,calcul!J$9:J$19,0))</f>
        <v> </v>
      </c>
      <c r="Y185" s="231"/>
      <c r="Z185" s="242"/>
    </row>
    <row r="186" spans="2:26" s="13" customFormat="1" ht="22.5" customHeight="1">
      <c r="B186" s="222"/>
      <c r="C186" s="223"/>
      <c r="D186" s="443" t="str">
        <f>IF(AND(X185=" ",V185=" ")," ",INDEX(calcul!H$9:H$19,MATCH(B185,calcul!J$9:J$19,0)))</f>
        <v> </v>
      </c>
      <c r="E186" s="444"/>
      <c r="F186" s="444"/>
      <c r="G186" s="444"/>
      <c r="H186" s="444"/>
      <c r="I186" s="444"/>
      <c r="J186" s="444"/>
      <c r="K186" s="444"/>
      <c r="L186" s="444"/>
      <c r="M186" s="444"/>
      <c r="N186" s="224"/>
      <c r="O186" s="225"/>
      <c r="P186" s="224"/>
      <c r="Q186" s="226"/>
      <c r="R186" s="227"/>
      <c r="S186" s="228"/>
      <c r="T186" s="228"/>
      <c r="U186" s="227"/>
      <c r="V186" s="330"/>
      <c r="W186" s="227"/>
      <c r="X186" s="229"/>
      <c r="Y186" s="238"/>
      <c r="Z186" s="60"/>
    </row>
    <row r="187" spans="2:26" s="13" customFormat="1" ht="45.75" customHeight="1">
      <c r="B187" s="438">
        <v>10</v>
      </c>
      <c r="C187" s="439"/>
      <c r="D187" s="440" t="str">
        <f>IF(AND(X187=" ",V187=" ")," ",INDEX(calcul!B$9:B$19,MATCH(B187,calcul!J$9:J$19,0)))</f>
        <v> </v>
      </c>
      <c r="E187" s="441"/>
      <c r="F187" s="441"/>
      <c r="G187" s="441"/>
      <c r="H187" s="441"/>
      <c r="I187" s="441"/>
      <c r="J187" s="441"/>
      <c r="K187" s="441"/>
      <c r="L187" s="441"/>
      <c r="M187" s="441"/>
      <c r="N187" s="216"/>
      <c r="O187" s="217" t="str">
        <f>IF(AND(X187="-",V187=" "),"?"," ")</f>
        <v> </v>
      </c>
      <c r="P187" s="216"/>
      <c r="Q187" s="218" t="str">
        <f>INDEX(calcul!AJ$9:AJ$19,MATCH(B187,calcul!J$9:J$19,0))</f>
        <v> </v>
      </c>
      <c r="R187" s="219"/>
      <c r="S187" s="442" t="str">
        <f>INDEX(calcul!AK$9:AK$19,MATCH(B187,calcul!J$9:J$19,0))</f>
        <v> </v>
      </c>
      <c r="T187" s="442"/>
      <c r="U187" s="219"/>
      <c r="V187" s="331" t="str">
        <f>INDEX(calcul!AL$9:AL$19,MATCH(B187,calcul!J$9:J$19,0))</f>
        <v> </v>
      </c>
      <c r="W187" s="219"/>
      <c r="X187" s="220" t="str">
        <f>INDEX(calcul!AM$9:AM$19,MATCH(B187,calcul!J$9:J$19,0))</f>
        <v> </v>
      </c>
      <c r="Y187" s="231"/>
      <c r="Z187" s="60"/>
    </row>
    <row r="188" spans="2:26" s="13" customFormat="1" ht="22.5" customHeight="1" thickBot="1">
      <c r="B188" s="239"/>
      <c r="C188" s="223"/>
      <c r="D188" s="449" t="str">
        <f>IF(AND(X187=" ",V187=" ")," ",INDEX(calcul!H$9:H$19,MATCH(B187,calcul!J$9:J$19,0)))</f>
        <v> </v>
      </c>
      <c r="E188" s="450"/>
      <c r="F188" s="450"/>
      <c r="G188" s="450"/>
      <c r="H188" s="450"/>
      <c r="I188" s="450"/>
      <c r="J188" s="450"/>
      <c r="K188" s="450"/>
      <c r="L188" s="450"/>
      <c r="M188" s="450"/>
      <c r="N188" s="232"/>
      <c r="O188" s="233"/>
      <c r="P188" s="232"/>
      <c r="Q188" s="234"/>
      <c r="R188" s="235"/>
      <c r="S188" s="236"/>
      <c r="T188" s="236"/>
      <c r="U188" s="403"/>
      <c r="V188" s="333"/>
      <c r="W188" s="404"/>
      <c r="X188" s="237"/>
      <c r="Y188" s="238"/>
      <c r="Z188" s="60"/>
    </row>
    <row r="189" spans="21:23" ht="7.5" customHeight="1">
      <c r="U189" s="243"/>
      <c r="W189" s="244"/>
    </row>
    <row r="190" spans="21:23" ht="30" customHeight="1" thickBot="1">
      <c r="U190" s="243"/>
      <c r="W190" s="244"/>
    </row>
    <row r="191" spans="2:26" s="13" customFormat="1" ht="18.75" customHeight="1" thickBot="1">
      <c r="B191" s="393" t="s">
        <v>41</v>
      </c>
      <c r="C191" s="47"/>
      <c r="D191" s="22"/>
      <c r="E191" s="23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396"/>
      <c r="V191" s="24"/>
      <c r="W191" s="397"/>
      <c r="X191" s="24"/>
      <c r="Y191" s="25"/>
      <c r="Z191" s="215"/>
    </row>
    <row r="192" spans="3:26" ht="11.25" customHeight="1">
      <c r="C192" s="247"/>
      <c r="D192" s="24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9"/>
      <c r="V192" s="3"/>
      <c r="W192" s="250"/>
      <c r="X192" s="247"/>
      <c r="Y192" s="247"/>
      <c r="Z192" s="215"/>
    </row>
    <row r="193" spans="2:25" ht="30" customHeight="1">
      <c r="B193" s="445">
        <v>1</v>
      </c>
      <c r="C193" s="446"/>
      <c r="D193" s="416" t="str">
        <f>IF(AND(X193=" ",V193=" ")," ",INDEX(calcul!B$23:B$32,MATCH(B193,calcul!J$23:J$32,0)))</f>
        <v> </v>
      </c>
      <c r="E193" s="447"/>
      <c r="F193" s="447"/>
      <c r="G193" s="447"/>
      <c r="H193" s="447"/>
      <c r="I193" s="447"/>
      <c r="J193" s="447"/>
      <c r="K193" s="447"/>
      <c r="L193" s="447"/>
      <c r="M193" s="447"/>
      <c r="N193" s="224"/>
      <c r="O193" s="246" t="str">
        <f>IF(X193="-","?"," ")</f>
        <v> </v>
      </c>
      <c r="P193" s="224"/>
      <c r="Q193" s="226" t="str">
        <f>INDEX(calcul!AJ$23:AJ$32,MATCH(B193,calcul!J$23:J$32,0))</f>
        <v> </v>
      </c>
      <c r="R193" s="227"/>
      <c r="S193" s="448" t="str">
        <f>INDEX(calcul!AK$23:AK$32,MATCH(B193,calcul!J$23:J$32,0))</f>
        <v> </v>
      </c>
      <c r="T193" s="448"/>
      <c r="U193" s="227"/>
      <c r="V193" s="329" t="str">
        <f>INDEX(calcul!AL$23:AL$32,MATCH(B193,calcul!J$23:J$32,0))</f>
        <v> </v>
      </c>
      <c r="W193" s="227"/>
      <c r="X193" s="229" t="str">
        <f>INDEX(calcul!AM$23:AM$32,MATCH(B193,calcul!J$23:J$32,0))</f>
        <v> </v>
      </c>
      <c r="Y193" s="3"/>
    </row>
    <row r="194" spans="2:25" ht="12.75" customHeight="1">
      <c r="B194" s="222"/>
      <c r="C194" s="223"/>
      <c r="D194" s="449" t="str">
        <f>IF(AND(X193=" ",V193=" ")," ",INDEX(calcul!H$23:H$32,MATCH(B193,calcul!J$23:J$32,0)))</f>
        <v> </v>
      </c>
      <c r="E194" s="450"/>
      <c r="F194" s="450"/>
      <c r="G194" s="450"/>
      <c r="H194" s="450"/>
      <c r="I194" s="450"/>
      <c r="J194" s="450"/>
      <c r="K194" s="450"/>
      <c r="L194" s="450"/>
      <c r="M194" s="450"/>
      <c r="N194" s="224"/>
      <c r="O194" s="225"/>
      <c r="P194" s="224"/>
      <c r="Q194" s="226"/>
      <c r="R194" s="227"/>
      <c r="S194" s="228"/>
      <c r="T194" s="228"/>
      <c r="U194" s="227"/>
      <c r="V194" s="330"/>
      <c r="W194" s="227"/>
      <c r="X194" s="229"/>
      <c r="Y194" s="32"/>
    </row>
    <row r="195" spans="2:25" ht="30" customHeight="1">
      <c r="B195" s="438">
        <v>2</v>
      </c>
      <c r="C195" s="439"/>
      <c r="D195" s="416" t="str">
        <f>IF(AND(X195=" ",V195=" ")," ",INDEX(calcul!B$23:B$32,MATCH(B195,calcul!J$23:J$32,0)))</f>
        <v> </v>
      </c>
      <c r="E195" s="447"/>
      <c r="F195" s="447"/>
      <c r="G195" s="447"/>
      <c r="H195" s="447"/>
      <c r="I195" s="447"/>
      <c r="J195" s="447"/>
      <c r="K195" s="447"/>
      <c r="L195" s="447"/>
      <c r="M195" s="447"/>
      <c r="N195" s="216"/>
      <c r="O195" s="217" t="str">
        <f>IF(X195="-","?"," ")</f>
        <v> </v>
      </c>
      <c r="P195" s="216"/>
      <c r="Q195" s="218" t="str">
        <f>INDEX(calcul!AJ$23:AJ$32,MATCH(B195,calcul!J$23:J$32,0))</f>
        <v> </v>
      </c>
      <c r="R195" s="219"/>
      <c r="S195" s="442" t="str">
        <f>INDEX(calcul!AK$23:AK$32,MATCH(B195,calcul!J$23:J$32,0))</f>
        <v> </v>
      </c>
      <c r="T195" s="442"/>
      <c r="U195" s="219"/>
      <c r="V195" s="331" t="str">
        <f>INDEX(calcul!AL$23:AL$32,MATCH(B195,calcul!J$23:J$32,0))</f>
        <v> </v>
      </c>
      <c r="W195" s="219"/>
      <c r="X195" s="220" t="str">
        <f>INDEX(calcul!AM$23:AM$32,MATCH(B195,calcul!J$23:J$32,0))</f>
        <v> </v>
      </c>
      <c r="Y195" s="194"/>
    </row>
    <row r="196" spans="2:25" ht="12.75" customHeight="1">
      <c r="B196" s="222"/>
      <c r="C196" s="223"/>
      <c r="D196" s="449" t="str">
        <f>IF(AND(X195=" ",V195=" ")," ",INDEX(calcul!H$23:H$32,MATCH(B195,calcul!J$23:J$32,0)))</f>
        <v> </v>
      </c>
      <c r="E196" s="450"/>
      <c r="F196" s="450"/>
      <c r="G196" s="450"/>
      <c r="H196" s="450"/>
      <c r="I196" s="450"/>
      <c r="J196" s="450"/>
      <c r="K196" s="450"/>
      <c r="L196" s="450"/>
      <c r="M196" s="450"/>
      <c r="N196" s="232"/>
      <c r="O196" s="233"/>
      <c r="P196" s="232"/>
      <c r="Q196" s="234"/>
      <c r="R196" s="235"/>
      <c r="S196" s="236"/>
      <c r="T196" s="236"/>
      <c r="U196" s="235"/>
      <c r="V196" s="332"/>
      <c r="W196" s="235"/>
      <c r="X196" s="237"/>
      <c r="Y196" s="32"/>
    </row>
    <row r="197" spans="2:25" ht="30" customHeight="1">
      <c r="B197" s="438">
        <v>3</v>
      </c>
      <c r="C197" s="439"/>
      <c r="D197" s="416" t="str">
        <f>IF(AND(X197=" ",V197=" ")," ",INDEX(calcul!B$23:B$32,MATCH(B197,calcul!J$23:J$32,0)))</f>
        <v> </v>
      </c>
      <c r="E197" s="447"/>
      <c r="F197" s="447"/>
      <c r="G197" s="447"/>
      <c r="H197" s="447"/>
      <c r="I197" s="447"/>
      <c r="J197" s="447"/>
      <c r="K197" s="447"/>
      <c r="L197" s="447"/>
      <c r="M197" s="447"/>
      <c r="N197" s="216"/>
      <c r="O197" s="217" t="str">
        <f>IF(X197="-","?"," ")</f>
        <v> </v>
      </c>
      <c r="P197" s="216"/>
      <c r="Q197" s="218" t="str">
        <f>INDEX(calcul!AJ$23:AJ$32,MATCH(B197,calcul!J$23:J$32,0))</f>
        <v> </v>
      </c>
      <c r="R197" s="219"/>
      <c r="S197" s="442" t="str">
        <f>INDEX(calcul!AK$23:AK$32,MATCH(B197,calcul!J$23:J$32,0))</f>
        <v> </v>
      </c>
      <c r="T197" s="442"/>
      <c r="U197" s="219"/>
      <c r="V197" s="331" t="str">
        <f>INDEX(calcul!AL$23:AL$32,MATCH(B197,calcul!J$23:J$32,0))</f>
        <v> </v>
      </c>
      <c r="W197" s="219"/>
      <c r="X197" s="220" t="str">
        <f>INDEX(calcul!AM$23:AM$32,MATCH(B197,calcul!J$23:J$32,0))</f>
        <v> </v>
      </c>
      <c r="Y197" s="194"/>
    </row>
    <row r="198" spans="2:25" ht="12.75" customHeight="1">
      <c r="B198" s="239"/>
      <c r="C198" s="240"/>
      <c r="D198" s="449" t="str">
        <f>IF(AND(X197=" ",V197=" ")," ",INDEX(calcul!H$23:H$32,MATCH(B197,calcul!J$23:J$32,0)))</f>
        <v> </v>
      </c>
      <c r="E198" s="450"/>
      <c r="F198" s="450"/>
      <c r="G198" s="450"/>
      <c r="H198" s="450"/>
      <c r="I198" s="450"/>
      <c r="J198" s="450"/>
      <c r="K198" s="450"/>
      <c r="L198" s="450"/>
      <c r="M198" s="450"/>
      <c r="N198" s="232"/>
      <c r="O198" s="233"/>
      <c r="P198" s="232"/>
      <c r="Q198" s="234"/>
      <c r="R198" s="235"/>
      <c r="S198" s="236"/>
      <c r="T198" s="236"/>
      <c r="U198" s="235"/>
      <c r="V198" s="332"/>
      <c r="W198" s="235"/>
      <c r="X198" s="237"/>
      <c r="Y198" s="3"/>
    </row>
    <row r="199" spans="2:25" ht="30" customHeight="1">
      <c r="B199" s="438">
        <v>4</v>
      </c>
      <c r="C199" s="439"/>
      <c r="D199" s="416" t="str">
        <f>IF(AND(X199=" ",V199=" ")," ",INDEX(calcul!B$23:B$32,MATCH(B199,calcul!J$23:J$32,0)))</f>
        <v> </v>
      </c>
      <c r="E199" s="447"/>
      <c r="F199" s="447"/>
      <c r="G199" s="447"/>
      <c r="H199" s="447"/>
      <c r="I199" s="447"/>
      <c r="J199" s="447"/>
      <c r="K199" s="447"/>
      <c r="L199" s="447"/>
      <c r="M199" s="447"/>
      <c r="N199" s="216"/>
      <c r="O199" s="217" t="str">
        <f>IF(X199="-","?"," ")</f>
        <v> </v>
      </c>
      <c r="P199" s="216"/>
      <c r="Q199" s="218" t="str">
        <f>INDEX(calcul!AJ$23:AJ$32,MATCH(B199,calcul!J$23:J$32,0))</f>
        <v> </v>
      </c>
      <c r="R199" s="219"/>
      <c r="S199" s="442" t="str">
        <f>INDEX(calcul!AK$23:AK$32,MATCH(B199,calcul!J$23:J$32,0))</f>
        <v> </v>
      </c>
      <c r="T199" s="442"/>
      <c r="U199" s="219"/>
      <c r="V199" s="331" t="str">
        <f>INDEX(calcul!AL$23:AL$32,MATCH(B199,calcul!J$23:J$32,0))</f>
        <v> </v>
      </c>
      <c r="W199" s="219"/>
      <c r="X199" s="220" t="str">
        <f>INDEX(calcul!AM$23:AM$32,MATCH(B199,calcul!J$23:J$32,0))</f>
        <v> </v>
      </c>
      <c r="Y199" s="194"/>
    </row>
    <row r="200" spans="2:25" ht="12.75" customHeight="1">
      <c r="B200" s="222"/>
      <c r="C200" s="223"/>
      <c r="D200" s="449" t="str">
        <f>IF(AND(X199=" ",V199=" ")," ",INDEX(calcul!H$23:H$32,MATCH(B199,calcul!J$23:J$32,0)))</f>
        <v> </v>
      </c>
      <c r="E200" s="450"/>
      <c r="F200" s="450"/>
      <c r="G200" s="450"/>
      <c r="H200" s="450"/>
      <c r="I200" s="450"/>
      <c r="J200" s="450"/>
      <c r="K200" s="450"/>
      <c r="L200" s="450"/>
      <c r="M200" s="450"/>
      <c r="N200" s="232"/>
      <c r="O200" s="233"/>
      <c r="P200" s="232"/>
      <c r="Q200" s="234"/>
      <c r="R200" s="235"/>
      <c r="S200" s="236"/>
      <c r="T200" s="236"/>
      <c r="U200" s="235"/>
      <c r="V200" s="332"/>
      <c r="W200" s="235"/>
      <c r="X200" s="237"/>
      <c r="Y200" s="32"/>
    </row>
    <row r="201" spans="2:25" ht="30" customHeight="1">
      <c r="B201" s="438">
        <v>5</v>
      </c>
      <c r="C201" s="439"/>
      <c r="D201" s="416" t="str">
        <f>IF(AND(X201=" ",V201=" ")," ",INDEX(calcul!B$23:B$32,MATCH(B201,calcul!J$23:J$32,0)))</f>
        <v> </v>
      </c>
      <c r="E201" s="447"/>
      <c r="F201" s="447"/>
      <c r="G201" s="447"/>
      <c r="H201" s="447"/>
      <c r="I201" s="447"/>
      <c r="J201" s="447"/>
      <c r="K201" s="447"/>
      <c r="L201" s="447"/>
      <c r="M201" s="447"/>
      <c r="N201" s="216"/>
      <c r="O201" s="217" t="str">
        <f>IF(X201="-","?"," ")</f>
        <v> </v>
      </c>
      <c r="P201" s="216"/>
      <c r="Q201" s="218" t="str">
        <f>INDEX(calcul!AJ$23:AJ$32,MATCH(B201,calcul!J$23:J$32,0))</f>
        <v> </v>
      </c>
      <c r="R201" s="219"/>
      <c r="S201" s="442" t="str">
        <f>INDEX(calcul!AK$23:AK$32,MATCH(B201,calcul!J$23:J$32,0))</f>
        <v> </v>
      </c>
      <c r="T201" s="442"/>
      <c r="U201" s="219"/>
      <c r="V201" s="331" t="str">
        <f>INDEX(calcul!AL$23:AL$32,MATCH(B201,calcul!J$23:J$32,0))</f>
        <v> </v>
      </c>
      <c r="W201" s="219"/>
      <c r="X201" s="220" t="str">
        <f>INDEX(calcul!AM$23:AM$32,MATCH(B201,calcul!J$23:J$32,0))</f>
        <v> </v>
      </c>
      <c r="Y201" s="194"/>
    </row>
    <row r="202" spans="2:25" ht="12.75" customHeight="1">
      <c r="B202" s="222"/>
      <c r="C202" s="223"/>
      <c r="D202" s="449" t="str">
        <f>IF(AND(X201=" ",V201=" ")," ",INDEX(calcul!H$23:H$32,MATCH(B201,calcul!J$23:J$32,0)))</f>
        <v> </v>
      </c>
      <c r="E202" s="450"/>
      <c r="F202" s="450"/>
      <c r="G202" s="450"/>
      <c r="H202" s="450"/>
      <c r="I202" s="450"/>
      <c r="J202" s="450"/>
      <c r="K202" s="450"/>
      <c r="L202" s="450"/>
      <c r="M202" s="450"/>
      <c r="N202" s="232"/>
      <c r="O202" s="233"/>
      <c r="P202" s="232"/>
      <c r="Q202" s="234"/>
      <c r="R202" s="235"/>
      <c r="S202" s="236"/>
      <c r="T202" s="236"/>
      <c r="U202" s="235"/>
      <c r="V202" s="332"/>
      <c r="W202" s="235"/>
      <c r="X202" s="237"/>
      <c r="Y202" s="32"/>
    </row>
    <row r="203" spans="2:25" ht="30" customHeight="1">
      <c r="B203" s="438">
        <v>6</v>
      </c>
      <c r="C203" s="439"/>
      <c r="D203" s="416" t="str">
        <f>IF(AND(X203=" ",V203=" ")," ",INDEX(calcul!B$23:B$32,MATCH(B203,calcul!J$23:J$32,0)))</f>
        <v> </v>
      </c>
      <c r="E203" s="447"/>
      <c r="F203" s="447"/>
      <c r="G203" s="447"/>
      <c r="H203" s="447"/>
      <c r="I203" s="447"/>
      <c r="J203" s="447"/>
      <c r="K203" s="447"/>
      <c r="L203" s="447"/>
      <c r="M203" s="447"/>
      <c r="N203" s="216"/>
      <c r="O203" s="217" t="str">
        <f>IF(X203="-","?"," ")</f>
        <v> </v>
      </c>
      <c r="P203" s="216"/>
      <c r="Q203" s="218" t="str">
        <f>INDEX(calcul!AJ$23:AJ$32,MATCH(B203,calcul!J$23:J$32,0))</f>
        <v> </v>
      </c>
      <c r="R203" s="219"/>
      <c r="S203" s="442" t="str">
        <f>INDEX(calcul!AK$23:AK$32,MATCH(B203,calcul!J$23:J$32,0))</f>
        <v> </v>
      </c>
      <c r="T203" s="442"/>
      <c r="U203" s="219"/>
      <c r="V203" s="331" t="str">
        <f>INDEX(calcul!AL$23:AL$32,MATCH(B203,calcul!J$23:J$32,0))</f>
        <v> </v>
      </c>
      <c r="W203" s="219"/>
      <c r="X203" s="220" t="str">
        <f>INDEX(calcul!AM$23:AM$32,MATCH(B203,calcul!J$23:J$32,0))</f>
        <v> </v>
      </c>
      <c r="Y203" s="194"/>
    </row>
    <row r="204" spans="2:25" ht="12.75" customHeight="1">
      <c r="B204" s="222"/>
      <c r="C204" s="223"/>
      <c r="D204" s="449" t="str">
        <f>IF(AND(X203=" ",V203=" ")," ",INDEX(calcul!H$23:H$32,MATCH(B203,calcul!J$23:J$32,0)))</f>
        <v> </v>
      </c>
      <c r="E204" s="450"/>
      <c r="F204" s="450"/>
      <c r="G204" s="450"/>
      <c r="H204" s="450"/>
      <c r="I204" s="450"/>
      <c r="J204" s="450"/>
      <c r="K204" s="450"/>
      <c r="L204" s="450"/>
      <c r="M204" s="450"/>
      <c r="N204" s="232"/>
      <c r="O204" s="233"/>
      <c r="P204" s="232"/>
      <c r="Q204" s="234"/>
      <c r="R204" s="235"/>
      <c r="S204" s="236"/>
      <c r="T204" s="236"/>
      <c r="U204" s="235"/>
      <c r="V204" s="332"/>
      <c r="W204" s="235"/>
      <c r="X204" s="237"/>
      <c r="Y204" s="32"/>
    </row>
    <row r="205" spans="2:25" ht="30" customHeight="1">
      <c r="B205" s="438">
        <v>7</v>
      </c>
      <c r="C205" s="439"/>
      <c r="D205" s="416" t="str">
        <f>IF(AND(X205=" ",V205=" ")," ",INDEX(calcul!B$23:B$32,MATCH(B205,calcul!J$23:J$32,0)))</f>
        <v> </v>
      </c>
      <c r="E205" s="447"/>
      <c r="F205" s="447"/>
      <c r="G205" s="447"/>
      <c r="H205" s="447"/>
      <c r="I205" s="447"/>
      <c r="J205" s="447"/>
      <c r="K205" s="447"/>
      <c r="L205" s="447"/>
      <c r="M205" s="447"/>
      <c r="N205" s="216"/>
      <c r="O205" s="217" t="str">
        <f>IF(X205="-","?"," ")</f>
        <v> </v>
      </c>
      <c r="P205" s="216"/>
      <c r="Q205" s="218" t="str">
        <f>INDEX(calcul!AJ$23:AJ$32,MATCH(B205,calcul!J$23:J$32,0))</f>
        <v> </v>
      </c>
      <c r="R205" s="219"/>
      <c r="S205" s="442" t="str">
        <f>INDEX(calcul!AK$23:AK$32,MATCH(B205,calcul!J$23:J$32,0))</f>
        <v> </v>
      </c>
      <c r="T205" s="442"/>
      <c r="U205" s="219"/>
      <c r="V205" s="331" t="str">
        <f>INDEX(calcul!AL$23:AL$32,MATCH(B205,calcul!J$23:J$32,0))</f>
        <v> </v>
      </c>
      <c r="W205" s="219"/>
      <c r="X205" s="220" t="str">
        <f>INDEX(calcul!AM$23:AM$32,MATCH(B205,calcul!J$23:J$32,0))</f>
        <v> </v>
      </c>
      <c r="Y205" s="194"/>
    </row>
    <row r="206" spans="2:25" ht="12.75" customHeight="1">
      <c r="B206" s="222"/>
      <c r="C206" s="223"/>
      <c r="D206" s="449" t="str">
        <f>IF(AND(X205=" ",V205=" ")," ",INDEX(calcul!H$23:H$32,MATCH(B205,calcul!J$23:J$32,0)))</f>
        <v> </v>
      </c>
      <c r="E206" s="450"/>
      <c r="F206" s="450"/>
      <c r="G206" s="450"/>
      <c r="H206" s="450"/>
      <c r="I206" s="450"/>
      <c r="J206" s="450"/>
      <c r="K206" s="450"/>
      <c r="L206" s="450"/>
      <c r="M206" s="450"/>
      <c r="N206" s="232"/>
      <c r="O206" s="233"/>
      <c r="P206" s="232"/>
      <c r="Q206" s="234"/>
      <c r="R206" s="235"/>
      <c r="S206" s="236"/>
      <c r="T206" s="236"/>
      <c r="U206" s="235"/>
      <c r="V206" s="332"/>
      <c r="W206" s="235"/>
      <c r="X206" s="237"/>
      <c r="Y206" s="32"/>
    </row>
    <row r="207" spans="1:25" ht="30" customHeight="1">
      <c r="A207" s="1"/>
      <c r="B207" s="438">
        <v>8</v>
      </c>
      <c r="C207" s="439"/>
      <c r="D207" s="416" t="str">
        <f>IF(AND(X207=" ",V207=" ")," ",INDEX(calcul!B$23:B$32,MATCH(B207,calcul!J$23:J$32,0)))</f>
        <v> </v>
      </c>
      <c r="E207" s="447"/>
      <c r="F207" s="447"/>
      <c r="G207" s="447"/>
      <c r="H207" s="447"/>
      <c r="I207" s="447"/>
      <c r="J207" s="447"/>
      <c r="K207" s="447"/>
      <c r="L207" s="447"/>
      <c r="M207" s="447"/>
      <c r="N207" s="216"/>
      <c r="O207" s="217" t="str">
        <f>IF(X207="-","?"," ")</f>
        <v> </v>
      </c>
      <c r="P207" s="216"/>
      <c r="Q207" s="218" t="str">
        <f>INDEX(calcul!AJ$23:AJ$32,MATCH(B207,calcul!J$23:J$32,0))</f>
        <v> </v>
      </c>
      <c r="R207" s="219"/>
      <c r="S207" s="442" t="str">
        <f>INDEX(calcul!AK$23:AK$32,MATCH(B207,calcul!J$23:J$32,0))</f>
        <v> </v>
      </c>
      <c r="T207" s="442"/>
      <c r="U207" s="219"/>
      <c r="V207" s="331" t="str">
        <f>INDEX(calcul!AL$23:AL$32,MATCH(B207,calcul!J$23:J$32,0))</f>
        <v> </v>
      </c>
      <c r="W207" s="219"/>
      <c r="X207" s="220" t="str">
        <f>INDEX(calcul!AM$23:AM$32,MATCH(B207,calcul!J$23:J$32,0))</f>
        <v> </v>
      </c>
      <c r="Y207" s="194"/>
    </row>
    <row r="208" spans="1:25" ht="12.75" customHeight="1">
      <c r="A208" s="1"/>
      <c r="B208" s="239"/>
      <c r="C208" s="240"/>
      <c r="D208" s="449" t="str">
        <f>IF(AND(X207=" ",V207=" ")," ",INDEX(calcul!H$23:H$32,MATCH(B207,calcul!J$23:J$32,0)))</f>
        <v> </v>
      </c>
      <c r="E208" s="450"/>
      <c r="F208" s="450"/>
      <c r="G208" s="450"/>
      <c r="H208" s="450"/>
      <c r="I208" s="450"/>
      <c r="J208" s="450"/>
      <c r="K208" s="450"/>
      <c r="L208" s="450"/>
      <c r="M208" s="450"/>
      <c r="N208" s="232"/>
      <c r="O208" s="233"/>
      <c r="P208" s="232"/>
      <c r="Q208" s="234"/>
      <c r="R208" s="235"/>
      <c r="S208" s="236"/>
      <c r="T208" s="236"/>
      <c r="U208" s="235"/>
      <c r="V208" s="332"/>
      <c r="W208" s="235"/>
      <c r="X208" s="237"/>
      <c r="Y208" s="3"/>
    </row>
    <row r="209" spans="1:25" ht="30" customHeight="1">
      <c r="A209" s="1"/>
      <c r="B209" s="438">
        <v>9</v>
      </c>
      <c r="C209" s="439"/>
      <c r="D209" s="416" t="str">
        <f>IF(AND(X209=" ",V209=" ")," ",INDEX(calcul!B$23:B$32,MATCH(B209,calcul!J$23:J$32,0)))</f>
        <v> </v>
      </c>
      <c r="E209" s="447"/>
      <c r="F209" s="447"/>
      <c r="G209" s="447"/>
      <c r="H209" s="447"/>
      <c r="I209" s="447"/>
      <c r="J209" s="447"/>
      <c r="K209" s="447"/>
      <c r="L209" s="447"/>
      <c r="M209" s="447"/>
      <c r="N209" s="216"/>
      <c r="O209" s="217" t="str">
        <f>IF(X209="-","?"," ")</f>
        <v> </v>
      </c>
      <c r="P209" s="216"/>
      <c r="Q209" s="218" t="str">
        <f>INDEX(calcul!AJ$23:AJ$32,MATCH(B209,calcul!J$23:J$32,0))</f>
        <v> </v>
      </c>
      <c r="R209" s="219"/>
      <c r="S209" s="442" t="str">
        <f>INDEX(calcul!AK$23:AK$32,MATCH(B209,calcul!J$23:J$32,0))</f>
        <v> </v>
      </c>
      <c r="T209" s="442"/>
      <c r="U209" s="219"/>
      <c r="V209" s="331" t="str">
        <f>INDEX(calcul!AL$23:AL$32,MATCH(B209,calcul!J$23:J$32,0))</f>
        <v> </v>
      </c>
      <c r="W209" s="219"/>
      <c r="X209" s="220" t="str">
        <f>INDEX(calcul!AM$23:AM$32,MATCH(B209,calcul!J$23:J$32,0))</f>
        <v> </v>
      </c>
      <c r="Y209" s="194"/>
    </row>
    <row r="210" spans="1:25" ht="12.75" customHeight="1">
      <c r="A210" s="1"/>
      <c r="B210" s="239"/>
      <c r="C210" s="240"/>
      <c r="D210" s="449" t="str">
        <f>IF(AND(X209=" ",V209=" ")," ",INDEX(calcul!H$23:H$32,MATCH(B209,calcul!J$23:J$32,0)))</f>
        <v> </v>
      </c>
      <c r="E210" s="450"/>
      <c r="F210" s="450"/>
      <c r="G210" s="450"/>
      <c r="H210" s="450"/>
      <c r="I210" s="450"/>
      <c r="J210" s="450"/>
      <c r="K210" s="450"/>
      <c r="L210" s="450"/>
      <c r="M210" s="450"/>
      <c r="N210" s="232"/>
      <c r="O210" s="233"/>
      <c r="P210" s="232"/>
      <c r="Q210" s="234"/>
      <c r="R210" s="235"/>
      <c r="S210" s="236"/>
      <c r="T210" s="236"/>
      <c r="U210" s="235"/>
      <c r="V210" s="332"/>
      <c r="W210" s="235"/>
      <c r="X210" s="237"/>
      <c r="Y210" s="3"/>
    </row>
    <row r="211" spans="1:26" ht="30" customHeight="1">
      <c r="A211" s="1"/>
      <c r="B211" s="438">
        <v>10</v>
      </c>
      <c r="C211" s="439"/>
      <c r="D211" s="416" t="str">
        <f>IF(AND(X211=" ",V211=" ")," ",INDEX(calcul!B$23:B$32,MATCH(B211,calcul!J$23:J$32,0)))</f>
        <v> </v>
      </c>
      <c r="E211" s="447"/>
      <c r="F211" s="447"/>
      <c r="G211" s="447"/>
      <c r="H211" s="447"/>
      <c r="I211" s="447"/>
      <c r="J211" s="447"/>
      <c r="K211" s="447"/>
      <c r="L211" s="447"/>
      <c r="M211" s="447"/>
      <c r="N211" s="216"/>
      <c r="O211" s="217" t="str">
        <f>IF(X211="-","?"," ")</f>
        <v> </v>
      </c>
      <c r="P211" s="216"/>
      <c r="Q211" s="218" t="str">
        <f>INDEX(calcul!AJ$23:AJ$32,MATCH(B211,calcul!J$23:J$32,0))</f>
        <v> </v>
      </c>
      <c r="R211" s="219"/>
      <c r="S211" s="442" t="str">
        <f>INDEX(calcul!AK$23:AK$32,MATCH(B211,calcul!J$23:J$32,0))</f>
        <v> </v>
      </c>
      <c r="T211" s="442"/>
      <c r="U211" s="219"/>
      <c r="V211" s="331" t="str">
        <f>INDEX(calcul!AL$23:AL$32,MATCH(B211,calcul!J$23:J$32,0))</f>
        <v> </v>
      </c>
      <c r="W211" s="219"/>
      <c r="X211" s="220" t="str">
        <f>INDEX(calcul!AM$23:AM$32,MATCH(B211,calcul!J$23:J$32,0))</f>
        <v> </v>
      </c>
      <c r="Y211" s="194"/>
      <c r="Z211" s="194"/>
    </row>
    <row r="212" spans="1:25" ht="12.75" customHeight="1" thickBot="1">
      <c r="A212" s="1"/>
      <c r="B212" s="222"/>
      <c r="C212" s="223"/>
      <c r="D212" s="449" t="str">
        <f>IF(AND(X211=" ",V211=" ")," ",INDEX(calcul!H$23:H$32,MATCH(B211,calcul!J$23:J$32,0)))</f>
        <v> </v>
      </c>
      <c r="E212" s="450"/>
      <c r="F212" s="450"/>
      <c r="G212" s="450"/>
      <c r="H212" s="450"/>
      <c r="I212" s="450"/>
      <c r="J212" s="450"/>
      <c r="K212" s="450"/>
      <c r="L212" s="450"/>
      <c r="M212" s="450"/>
      <c r="N212" s="232"/>
      <c r="O212" s="233"/>
      <c r="P212" s="232"/>
      <c r="Q212" s="234"/>
      <c r="R212" s="235"/>
      <c r="S212" s="236"/>
      <c r="T212" s="236"/>
      <c r="U212" s="235"/>
      <c r="V212" s="333"/>
      <c r="W212" s="235"/>
      <c r="X212" s="237"/>
      <c r="Y212" s="32"/>
    </row>
  </sheetData>
  <mergeCells count="105">
    <mergeCell ref="D212:M212"/>
    <mergeCell ref="D210:M210"/>
    <mergeCell ref="B211:C211"/>
    <mergeCell ref="D211:M211"/>
    <mergeCell ref="S211:T211"/>
    <mergeCell ref="D206:M206"/>
    <mergeCell ref="B209:C209"/>
    <mergeCell ref="D209:M209"/>
    <mergeCell ref="S209:T209"/>
    <mergeCell ref="B207:C207"/>
    <mergeCell ref="D207:M207"/>
    <mergeCell ref="S207:T207"/>
    <mergeCell ref="D208:M208"/>
    <mergeCell ref="D204:M204"/>
    <mergeCell ref="B205:C205"/>
    <mergeCell ref="D205:M205"/>
    <mergeCell ref="S205:T205"/>
    <mergeCell ref="D202:M202"/>
    <mergeCell ref="B203:C203"/>
    <mergeCell ref="D203:M203"/>
    <mergeCell ref="S203:T203"/>
    <mergeCell ref="D200:M200"/>
    <mergeCell ref="B201:C201"/>
    <mergeCell ref="D201:M201"/>
    <mergeCell ref="S201:T201"/>
    <mergeCell ref="D198:M198"/>
    <mergeCell ref="B199:C199"/>
    <mergeCell ref="D199:M199"/>
    <mergeCell ref="S199:T199"/>
    <mergeCell ref="D196:M196"/>
    <mergeCell ref="B197:C197"/>
    <mergeCell ref="D197:M197"/>
    <mergeCell ref="S197:T197"/>
    <mergeCell ref="D194:M194"/>
    <mergeCell ref="B195:C195"/>
    <mergeCell ref="D195:M195"/>
    <mergeCell ref="S195:T195"/>
    <mergeCell ref="B193:C193"/>
    <mergeCell ref="D193:M193"/>
    <mergeCell ref="S193:T193"/>
    <mergeCell ref="D188:M188"/>
    <mergeCell ref="D186:M186"/>
    <mergeCell ref="B187:C187"/>
    <mergeCell ref="D187:M187"/>
    <mergeCell ref="S187:T187"/>
    <mergeCell ref="D184:M184"/>
    <mergeCell ref="B185:C185"/>
    <mergeCell ref="D185:M185"/>
    <mergeCell ref="S185:T185"/>
    <mergeCell ref="D182:M182"/>
    <mergeCell ref="B183:C183"/>
    <mergeCell ref="D183:M183"/>
    <mergeCell ref="S183:T183"/>
    <mergeCell ref="D180:M180"/>
    <mergeCell ref="B181:C181"/>
    <mergeCell ref="D181:M181"/>
    <mergeCell ref="S181:T181"/>
    <mergeCell ref="D178:M178"/>
    <mergeCell ref="B179:C179"/>
    <mergeCell ref="D179:M179"/>
    <mergeCell ref="S179:T179"/>
    <mergeCell ref="D176:M176"/>
    <mergeCell ref="B177:C177"/>
    <mergeCell ref="D177:M177"/>
    <mergeCell ref="S177:T177"/>
    <mergeCell ref="D174:M174"/>
    <mergeCell ref="B175:C175"/>
    <mergeCell ref="D175:M175"/>
    <mergeCell ref="S175:T175"/>
    <mergeCell ref="D172:M172"/>
    <mergeCell ref="B173:C173"/>
    <mergeCell ref="D173:M173"/>
    <mergeCell ref="S173:T173"/>
    <mergeCell ref="D170:M170"/>
    <mergeCell ref="B171:C171"/>
    <mergeCell ref="D171:M171"/>
    <mergeCell ref="S171:T171"/>
    <mergeCell ref="S162:T164"/>
    <mergeCell ref="V162:V164"/>
    <mergeCell ref="X162:X164"/>
    <mergeCell ref="B169:C169"/>
    <mergeCell ref="D169:M169"/>
    <mergeCell ref="S169:T169"/>
    <mergeCell ref="B160:O160"/>
    <mergeCell ref="Q162:Q164"/>
    <mergeCell ref="C65:M65"/>
    <mergeCell ref="C40:M40"/>
    <mergeCell ref="D74:M74"/>
    <mergeCell ref="S7:S10"/>
    <mergeCell ref="C58:M58"/>
    <mergeCell ref="C14:M14"/>
    <mergeCell ref="C53:M53"/>
    <mergeCell ref="C27:M27"/>
    <mergeCell ref="C46:M46"/>
    <mergeCell ref="C33:M33"/>
    <mergeCell ref="C20:M20"/>
    <mergeCell ref="C41:M41"/>
    <mergeCell ref="S85:S88"/>
    <mergeCell ref="C91:M91"/>
    <mergeCell ref="D152:M153"/>
    <mergeCell ref="C103:M103"/>
    <mergeCell ref="C142:M142"/>
    <mergeCell ref="C134:M135"/>
    <mergeCell ref="C99:M99"/>
    <mergeCell ref="D145:M146"/>
  </mergeCells>
  <dataValidations count="1">
    <dataValidation type="list" allowBlank="1" showInputMessage="1" showErrorMessage="1" sqref="S152:S153 S145:S146 S134:S135 S110:S111 S106 S115:S116 S99 S91:T91 S78:S79 S73:S74 S122:S127 S68 S39 S46 S58 S53 S32:S33 T14:T15 S14 S20">
      <formula1>Choix_fréquence</formula1>
    </dataValidation>
  </dataValidations>
  <printOptions/>
  <pageMargins left="0.5905511811023623" right="0.5905511811023623" top="0.94" bottom="0.74" header="0.5118110236220472" footer="0.5118110236220472"/>
  <pageSetup fitToHeight="0" fitToWidth="1" horizontalDpi="355" verticalDpi="355" orientation="portrait" paperSize="9" scale="89" r:id="rId4"/>
  <headerFooter alignWithMargins="0">
    <oddHeader>&amp;R&amp;B</oddHeader>
    <oddFooter>&amp;L&amp;8Check-list d'audit&amp;C&amp;8ECLAIRAGE&amp;R&amp;8Page &amp;P / &amp;N</oddFooter>
  </headerFooter>
  <rowBreaks count="4" manualBreakCount="4">
    <brk id="61" min="1" max="25" man="1"/>
    <brk id="130" min="1" max="25" man="1"/>
    <brk id="159" min="1" max="25" man="1"/>
    <brk id="184" min="1" max="25" man="1"/>
  </rowBreaks>
  <colBreaks count="2" manualBreakCount="2">
    <brk id="23" max="191" man="1"/>
    <brk id="25" max="211" man="1"/>
  </colBreaks>
  <ignoredErrors>
    <ignoredError sqref="D170:D176 D177:D181 D182:D185 D186:D187 D194:D197 D198:D199 D200:D201 D202:D204 D205:D206 D207:D208 D209:D210 D211" formula="1"/>
  </ignoredError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218"/>
  <sheetViews>
    <sheetView showGridLines="0" showRowColHeaders="0" workbookViewId="0" topLeftCell="A1">
      <selection activeCell="R22" sqref="R22:IV30"/>
    </sheetView>
  </sheetViews>
  <sheetFormatPr defaultColWidth="11.421875" defaultRowHeight="12.75"/>
  <cols>
    <col min="1" max="1" width="5.00390625" style="3" customWidth="1"/>
    <col min="2" max="2" width="76.140625" style="3" customWidth="1"/>
    <col min="3" max="3" width="4.140625" style="3" customWidth="1"/>
    <col min="4" max="4" width="4.421875" style="3" customWidth="1"/>
    <col min="5" max="5" width="4.421875" style="137" customWidth="1"/>
    <col min="6" max="6" width="11.421875" style="3" customWidth="1"/>
    <col min="7" max="7" width="3.8515625" style="3" hidden="1" customWidth="1"/>
    <col min="8" max="8" width="0" style="3" hidden="1" customWidth="1"/>
    <col min="9" max="16384" width="11.421875" style="3" customWidth="1"/>
  </cols>
  <sheetData>
    <row r="1" spans="1:5" ht="26.25" customHeight="1">
      <c r="A1" s="154" t="s">
        <v>44</v>
      </c>
      <c r="B1" s="132"/>
      <c r="C1" s="132"/>
      <c r="D1" s="132"/>
      <c r="E1" s="136"/>
    </row>
    <row r="2" spans="1:5" ht="26.25" customHeight="1">
      <c r="A2" s="154"/>
      <c r="B2" s="132"/>
      <c r="C2" s="132"/>
      <c r="D2" s="132"/>
      <c r="E2" s="136"/>
    </row>
    <row r="3" spans="2:5" ht="31.5" customHeight="1">
      <c r="B3" s="132"/>
      <c r="C3" s="451" t="s">
        <v>0</v>
      </c>
      <c r="D3" s="453" t="s">
        <v>1</v>
      </c>
      <c r="E3" s="455" t="s">
        <v>8</v>
      </c>
    </row>
    <row r="4" spans="1:5" ht="25.5">
      <c r="A4" s="132"/>
      <c r="B4" s="138"/>
      <c r="C4" s="452"/>
      <c r="D4" s="454"/>
      <c r="E4" s="452"/>
    </row>
    <row r="5" spans="1:5" ht="21" customHeight="1">
      <c r="A5" s="132"/>
      <c r="B5" s="132"/>
      <c r="C5" s="452"/>
      <c r="D5" s="454"/>
      <c r="E5" s="452"/>
    </row>
    <row r="6" spans="1:5" s="144" customFormat="1" ht="21" customHeight="1">
      <c r="A6" s="155" t="s">
        <v>42</v>
      </c>
      <c r="B6" s="140"/>
      <c r="C6" s="141"/>
      <c r="D6" s="142"/>
      <c r="E6" s="143"/>
    </row>
    <row r="7" spans="1:8" ht="12.75">
      <c r="A7" s="131">
        <v>1</v>
      </c>
      <c r="B7" s="139" t="s">
        <v>64</v>
      </c>
      <c r="C7" s="160">
        <v>3</v>
      </c>
      <c r="D7" s="161">
        <v>3</v>
      </c>
      <c r="E7" s="153">
        <f>C7*D7</f>
        <v>9</v>
      </c>
      <c r="G7">
        <v>1</v>
      </c>
      <c r="H7" t="str">
        <f aca="true" t="shared" si="0" ref="H7:H17">INDEX(B$7:B$28,MATCH(G7,A$7:A$28,0))</f>
        <v>Remplacer les lampes à incandescence par des lampes fluorescentes compactes</v>
      </c>
    </row>
    <row r="8" spans="1:8" s="32" customFormat="1" ht="12.75">
      <c r="A8" s="156"/>
      <c r="B8" s="147" t="s">
        <v>62</v>
      </c>
      <c r="C8" s="162"/>
      <c r="D8" s="163"/>
      <c r="E8" s="152"/>
      <c r="G8" s="32">
        <v>2</v>
      </c>
      <c r="H8" t="str">
        <f t="shared" si="0"/>
        <v>Supprimer une partie des lampes.</v>
      </c>
    </row>
    <row r="9" spans="1:8" ht="12.75">
      <c r="A9" s="131">
        <f>A7+1</f>
        <v>2</v>
      </c>
      <c r="B9" s="139" t="s">
        <v>46</v>
      </c>
      <c r="C9" s="160">
        <v>2</v>
      </c>
      <c r="D9" s="161">
        <v>3</v>
      </c>
      <c r="E9" s="153">
        <f>C9*D9</f>
        <v>6</v>
      </c>
      <c r="G9">
        <v>3</v>
      </c>
      <c r="H9" t="str">
        <f t="shared" si="0"/>
        <v>Remplacer les optiques existantes par des optiques performantes et supprimer une partie des lampes</v>
      </c>
    </row>
    <row r="10" spans="1:8" s="32" customFormat="1" ht="33.75">
      <c r="A10" s="156"/>
      <c r="B10" s="151" t="s">
        <v>63</v>
      </c>
      <c r="C10" s="162"/>
      <c r="D10" s="163"/>
      <c r="E10" s="152"/>
      <c r="G10" s="32">
        <v>4</v>
      </c>
      <c r="H10" t="str">
        <f t="shared" si="0"/>
        <v>Remplacer les luminaires</v>
      </c>
    </row>
    <row r="11" spans="1:8" ht="24">
      <c r="A11" s="131">
        <f>A9+1</f>
        <v>3</v>
      </c>
      <c r="B11" s="139" t="s">
        <v>69</v>
      </c>
      <c r="C11" s="160">
        <v>3</v>
      </c>
      <c r="D11" s="161">
        <v>2</v>
      </c>
      <c r="E11" s="153">
        <f>C11*D11</f>
        <v>6</v>
      </c>
      <c r="G11" s="316">
        <v>5</v>
      </c>
      <c r="H11" t="str">
        <f t="shared" si="0"/>
        <v>Remplacer les tubes fluo 38 mm par des tubes 26 mm</v>
      </c>
    </row>
    <row r="12" spans="1:8" s="32" customFormat="1" ht="12.75">
      <c r="A12" s="156"/>
      <c r="B12" s="147" t="s">
        <v>45</v>
      </c>
      <c r="C12" s="162"/>
      <c r="D12" s="163"/>
      <c r="E12" s="152"/>
      <c r="G12" s="32">
        <v>6</v>
      </c>
      <c r="H12" t="str">
        <f t="shared" si="0"/>
        <v>Remplacer les luminaires</v>
      </c>
    </row>
    <row r="13" spans="1:8" ht="12.75">
      <c r="A13" s="131">
        <f>A11+1</f>
        <v>4</v>
      </c>
      <c r="B13" s="139" t="s">
        <v>52</v>
      </c>
      <c r="C13" s="160">
        <v>3</v>
      </c>
      <c r="D13" s="161">
        <v>2</v>
      </c>
      <c r="E13" s="153">
        <f>C13*D13</f>
        <v>6</v>
      </c>
      <c r="G13" s="316">
        <v>7</v>
      </c>
      <c r="H13" t="str">
        <f t="shared" si="0"/>
        <v>Remplacer les luminaires</v>
      </c>
    </row>
    <row r="14" spans="1:8" s="32" customFormat="1" ht="22.5">
      <c r="A14" s="156"/>
      <c r="B14" s="147" t="s">
        <v>94</v>
      </c>
      <c r="C14" s="162"/>
      <c r="D14" s="163"/>
      <c r="E14" s="152"/>
      <c r="G14" s="32">
        <v>8</v>
      </c>
      <c r="H14" t="str">
        <f t="shared" si="0"/>
        <v>Remplacer les ballasts électromagnétiques des luminaires fluorescents par des ballasts électroniques.</v>
      </c>
    </row>
    <row r="15" spans="1:8" ht="12.75">
      <c r="A15" s="131">
        <f>A13+1</f>
        <v>5</v>
      </c>
      <c r="B15" s="148" t="s">
        <v>53</v>
      </c>
      <c r="C15" s="160">
        <v>1</v>
      </c>
      <c r="D15" s="161">
        <v>3</v>
      </c>
      <c r="E15" s="153">
        <f>C15*D15</f>
        <v>3</v>
      </c>
      <c r="G15" s="316">
        <v>9</v>
      </c>
      <c r="H15" t="str">
        <f t="shared" si="0"/>
        <v>Repeindre ou remplacer le revêtement des murs et plafonds pour qu'ils soient de couleur claire</v>
      </c>
    </row>
    <row r="16" spans="1:8" s="32" customFormat="1" ht="12.75">
      <c r="A16" s="156"/>
      <c r="B16" s="147" t="s">
        <v>61</v>
      </c>
      <c r="C16" s="162"/>
      <c r="D16" s="163"/>
      <c r="E16" s="152"/>
      <c r="G16" s="32">
        <v>10</v>
      </c>
      <c r="H16" t="str">
        <f t="shared" si="0"/>
        <v>Remplacer les optiques existantes par des optiques performantes</v>
      </c>
    </row>
    <row r="17" spans="1:8" ht="12.75">
      <c r="A17" s="131">
        <f>A15+1</f>
        <v>6</v>
      </c>
      <c r="B17" s="139" t="s">
        <v>52</v>
      </c>
      <c r="C17" s="160">
        <v>2</v>
      </c>
      <c r="D17" s="161">
        <v>1</v>
      </c>
      <c r="E17" s="153">
        <f>C17*D17</f>
        <v>2</v>
      </c>
      <c r="G17" s="32">
        <v>11</v>
      </c>
      <c r="H17" t="str">
        <f t="shared" si="0"/>
        <v>Remplacer les luminaires</v>
      </c>
    </row>
    <row r="18" spans="1:8" s="32" customFormat="1" ht="22.5">
      <c r="A18" s="156"/>
      <c r="B18" s="147" t="s">
        <v>87</v>
      </c>
      <c r="C18" s="162"/>
      <c r="D18" s="163"/>
      <c r="E18" s="152"/>
      <c r="H18"/>
    </row>
    <row r="19" spans="1:7" ht="12.75">
      <c r="A19" s="131">
        <f>A17+1</f>
        <v>7</v>
      </c>
      <c r="B19" s="139" t="s">
        <v>52</v>
      </c>
      <c r="C19" s="160">
        <v>2</v>
      </c>
      <c r="D19" s="161">
        <v>1</v>
      </c>
      <c r="E19" s="153">
        <f>C19*D19</f>
        <v>2</v>
      </c>
      <c r="G19" s="32"/>
    </row>
    <row r="20" spans="1:5" s="32" customFormat="1" ht="12.75">
      <c r="A20" s="156"/>
      <c r="B20" s="147" t="s">
        <v>86</v>
      </c>
      <c r="C20" s="162"/>
      <c r="D20" s="163"/>
      <c r="E20" s="152"/>
    </row>
    <row r="21" spans="1:5" ht="21" customHeight="1">
      <c r="A21" s="131">
        <f>A19+1</f>
        <v>8</v>
      </c>
      <c r="B21" s="139" t="s">
        <v>65</v>
      </c>
      <c r="C21" s="160">
        <v>2</v>
      </c>
      <c r="D21" s="161">
        <v>1</v>
      </c>
      <c r="E21" s="153">
        <f>C21*D21</f>
        <v>2</v>
      </c>
    </row>
    <row r="22" spans="1:256" s="1" customFormat="1" ht="12.75">
      <c r="A22" s="156"/>
      <c r="B22" s="147" t="s">
        <v>75</v>
      </c>
      <c r="C22" s="162"/>
      <c r="D22" s="163"/>
      <c r="E22" s="152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  <c r="IV22" s="150"/>
    </row>
    <row r="23" spans="1:256" s="150" customFormat="1" ht="24">
      <c r="A23" s="131">
        <f>A21+1</f>
        <v>9</v>
      </c>
      <c r="B23" s="139" t="s">
        <v>54</v>
      </c>
      <c r="C23" s="160">
        <v>1</v>
      </c>
      <c r="D23" s="161">
        <v>1</v>
      </c>
      <c r="E23" s="153">
        <f>C23*D23</f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" customFormat="1" ht="12.75">
      <c r="A24" s="156"/>
      <c r="B24" s="151" t="s">
        <v>74</v>
      </c>
      <c r="C24" s="162"/>
      <c r="D24" s="163"/>
      <c r="E24" s="152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  <c r="IR24" s="150"/>
      <c r="IS24" s="150"/>
      <c r="IT24" s="150"/>
      <c r="IU24" s="150"/>
      <c r="IV24" s="150"/>
    </row>
    <row r="25" spans="1:256" s="150" customFormat="1" ht="12.75">
      <c r="A25" s="131">
        <f>A23+1</f>
        <v>10</v>
      </c>
      <c r="B25" s="139" t="s">
        <v>66</v>
      </c>
      <c r="C25" s="289" t="s">
        <v>60</v>
      </c>
      <c r="D25" s="290" t="s">
        <v>60</v>
      </c>
      <c r="E25" s="1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" customFormat="1" ht="12.75">
      <c r="A26" s="156"/>
      <c r="B26" s="147" t="s">
        <v>68</v>
      </c>
      <c r="C26" s="162"/>
      <c r="D26" s="163"/>
      <c r="E26" s="152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  <c r="IL26" s="150"/>
      <c r="IM26" s="150"/>
      <c r="IN26" s="150"/>
      <c r="IO26" s="150"/>
      <c r="IP26" s="150"/>
      <c r="IQ26" s="150"/>
      <c r="IR26" s="150"/>
      <c r="IS26" s="150"/>
      <c r="IT26" s="150"/>
      <c r="IU26" s="150"/>
      <c r="IV26" s="150"/>
    </row>
    <row r="27" spans="1:256" s="150" customFormat="1" ht="12.75">
      <c r="A27" s="131">
        <f>A25+1</f>
        <v>11</v>
      </c>
      <c r="B27" s="139" t="s">
        <v>52</v>
      </c>
      <c r="C27" s="289" t="s">
        <v>60</v>
      </c>
      <c r="D27" s="290" t="s">
        <v>60</v>
      </c>
      <c r="E27" s="1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" customFormat="1" ht="22.5">
      <c r="A28" s="156"/>
      <c r="B28" s="147" t="s">
        <v>85</v>
      </c>
      <c r="C28" s="162"/>
      <c r="D28" s="163"/>
      <c r="E28" s="152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  <c r="IQ28" s="150"/>
      <c r="IR28" s="150"/>
      <c r="IS28" s="150"/>
      <c r="IT28" s="150"/>
      <c r="IU28" s="150"/>
      <c r="IV28" s="150"/>
    </row>
    <row r="29" spans="1:256" s="150" customFormat="1" ht="12.75">
      <c r="A29" s="131"/>
      <c r="B29" s="134"/>
      <c r="C29" s="160"/>
      <c r="D29" s="161"/>
      <c r="E29" s="153"/>
      <c r="F29" s="406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7"/>
      <c r="ED29" s="407"/>
      <c r="EE29" s="407"/>
      <c r="EF29" s="407"/>
      <c r="EG29" s="407"/>
      <c r="EH29" s="407"/>
      <c r="EI29" s="407"/>
      <c r="EJ29" s="407"/>
      <c r="EK29" s="407"/>
      <c r="EL29" s="407"/>
      <c r="EM29" s="407"/>
      <c r="EN29" s="407"/>
      <c r="EO29" s="407"/>
      <c r="EP29" s="407"/>
      <c r="EQ29" s="407"/>
      <c r="ER29" s="407"/>
      <c r="ES29" s="407"/>
      <c r="ET29" s="407"/>
      <c r="EU29" s="407"/>
      <c r="EV29" s="407"/>
      <c r="EW29" s="407"/>
      <c r="EX29" s="407"/>
      <c r="EY29" s="407"/>
      <c r="EZ29" s="407"/>
      <c r="FA29" s="407"/>
      <c r="FB29" s="407"/>
      <c r="FC29" s="407"/>
      <c r="FD29" s="407"/>
      <c r="FE29" s="407"/>
      <c r="FF29" s="407"/>
      <c r="FG29" s="407"/>
      <c r="FH29" s="407"/>
      <c r="FI29" s="407"/>
      <c r="FJ29" s="407"/>
      <c r="FK29" s="407"/>
      <c r="FL29" s="407"/>
      <c r="FM29" s="407"/>
      <c r="FN29" s="407"/>
      <c r="FO29" s="407"/>
      <c r="FP29" s="407"/>
      <c r="FQ29" s="407"/>
      <c r="FR29" s="407"/>
      <c r="FS29" s="407"/>
      <c r="FT29" s="407"/>
      <c r="FU29" s="407"/>
      <c r="FV29" s="407"/>
      <c r="FW29" s="407"/>
      <c r="FX29" s="407"/>
      <c r="FY29" s="407"/>
      <c r="FZ29" s="407"/>
      <c r="GA29" s="407"/>
      <c r="GB29" s="407"/>
      <c r="GC29" s="407"/>
      <c r="GD29" s="407"/>
      <c r="GE29" s="407"/>
      <c r="GF29" s="407"/>
      <c r="GG29" s="407"/>
      <c r="GH29" s="407"/>
      <c r="GI29" s="407"/>
      <c r="GJ29" s="407"/>
      <c r="GK29" s="407"/>
      <c r="GL29" s="407"/>
      <c r="GM29" s="407"/>
      <c r="GN29" s="407"/>
      <c r="GO29" s="407"/>
      <c r="GP29" s="407"/>
      <c r="GQ29" s="407"/>
      <c r="GR29" s="407"/>
      <c r="GS29" s="407"/>
      <c r="GT29" s="407"/>
      <c r="GU29" s="407"/>
      <c r="GV29" s="407"/>
      <c r="GW29" s="407"/>
      <c r="GX29" s="407"/>
      <c r="GY29" s="407"/>
      <c r="GZ29" s="407"/>
      <c r="HA29" s="407"/>
      <c r="HB29" s="407"/>
      <c r="HC29" s="407"/>
      <c r="HD29" s="407"/>
      <c r="HE29" s="407"/>
      <c r="HF29" s="407"/>
      <c r="HG29" s="407"/>
      <c r="HH29" s="407"/>
      <c r="HI29" s="407"/>
      <c r="HJ29" s="407"/>
      <c r="HK29" s="407"/>
      <c r="HL29" s="407"/>
      <c r="HM29" s="407"/>
      <c r="HN29" s="407"/>
      <c r="HO29" s="407"/>
      <c r="HP29" s="407"/>
      <c r="HQ29" s="407"/>
      <c r="HR29" s="407"/>
      <c r="HS29" s="407"/>
      <c r="HT29" s="407"/>
      <c r="HU29" s="407"/>
      <c r="HV29" s="407"/>
      <c r="HW29" s="407"/>
      <c r="HX29" s="407"/>
      <c r="HY29" s="407"/>
      <c r="HZ29" s="407"/>
      <c r="IA29" s="407"/>
      <c r="IB29" s="407"/>
      <c r="IC29" s="407"/>
      <c r="ID29" s="407"/>
      <c r="IE29" s="407"/>
      <c r="IF29" s="407"/>
      <c r="IG29" s="407"/>
      <c r="IH29" s="407"/>
      <c r="II29" s="407"/>
      <c r="IJ29" s="407"/>
      <c r="IK29" s="407"/>
      <c r="IL29" s="407"/>
      <c r="IM29" s="407"/>
      <c r="IN29" s="407"/>
      <c r="IO29" s="407"/>
      <c r="IP29" s="407"/>
      <c r="IQ29" s="407"/>
      <c r="IR29" s="407"/>
      <c r="IS29" s="407"/>
      <c r="IT29" s="407"/>
      <c r="IU29" s="407"/>
      <c r="IV29" s="407"/>
    </row>
    <row r="30" spans="1:5" s="1" customFormat="1" ht="12.75">
      <c r="A30" s="10" t="s">
        <v>43</v>
      </c>
      <c r="B30" s="135"/>
      <c r="C30" s="160"/>
      <c r="D30" s="161"/>
      <c r="E30" s="153"/>
    </row>
    <row r="31" spans="1:8" s="150" customFormat="1" ht="12.75">
      <c r="A31" s="157"/>
      <c r="B31" s="149"/>
      <c r="C31" s="162"/>
      <c r="D31" s="163"/>
      <c r="E31" s="152"/>
      <c r="G31" s="32">
        <v>2</v>
      </c>
      <c r="H31" t="str">
        <f aca="true" t="shared" si="1" ref="H31:H39">INDEX(B$32:B$51,MATCH(G31,A$32:A$51,0))</f>
        <v> Installer une gestion horaire centralisée des bureaux paysagers</v>
      </c>
    </row>
    <row r="32" spans="1:8" s="1" customFormat="1" ht="24">
      <c r="A32" s="158">
        <v>1</v>
      </c>
      <c r="B32" s="133" t="s">
        <v>57</v>
      </c>
      <c r="C32" s="160">
        <v>3</v>
      </c>
      <c r="D32" s="161">
        <v>3</v>
      </c>
      <c r="E32" s="153">
        <f>C32*D32</f>
        <v>9</v>
      </c>
      <c r="G32">
        <v>3</v>
      </c>
      <c r="H32" t="str">
        <f t="shared" si="1"/>
        <v>Organiser une campagne de sensibilisation des occupants</v>
      </c>
    </row>
    <row r="33" spans="1:8" s="150" customFormat="1" ht="12.75">
      <c r="A33" s="159"/>
      <c r="B33" s="164" t="s">
        <v>45</v>
      </c>
      <c r="C33" s="162"/>
      <c r="D33" s="163"/>
      <c r="E33" s="152"/>
      <c r="G33" s="32">
        <v>4</v>
      </c>
      <c r="H33" t="str">
        <f t="shared" si="1"/>
        <v>Réguler l'éclairage extérieur en fonction d'une programmation horaire, de cellules photoélectriques, de détecteurs de présence ou en synchronisme avec l'éclairage public.</v>
      </c>
    </row>
    <row r="34" spans="1:8" s="1" customFormat="1" ht="12.75">
      <c r="A34" s="158">
        <f>A32+1</f>
        <v>2</v>
      </c>
      <c r="B34" s="133" t="s">
        <v>70</v>
      </c>
      <c r="C34" s="160">
        <v>3</v>
      </c>
      <c r="D34" s="161">
        <v>2</v>
      </c>
      <c r="E34" s="153">
        <f>C34*D34</f>
        <v>6</v>
      </c>
      <c r="G34" s="316">
        <v>5</v>
      </c>
      <c r="H34" t="str">
        <f t="shared" si="1"/>
        <v>Equiper les locaux dont l'occupation journalière est importante d'un dimming automatique régulé par un capteur d'éclairement (nécessite le remplacement des ballasts électromagnétiques par des ballasts électroniques dimmables)</v>
      </c>
    </row>
    <row r="35" spans="1:8" s="150" customFormat="1" ht="12.75">
      <c r="A35" s="159"/>
      <c r="B35" s="151" t="s">
        <v>45</v>
      </c>
      <c r="C35" s="162"/>
      <c r="D35" s="163"/>
      <c r="E35" s="152"/>
      <c r="G35" s="32">
        <v>6</v>
      </c>
      <c r="H35" t="str">
        <f t="shared" si="1"/>
        <v>Décomposer le réseau par locaux avec une gestion indépendante : pour les couloirs, les sanitaires, etc.</v>
      </c>
    </row>
    <row r="36" spans="1:8" s="1" customFormat="1" ht="12.75">
      <c r="A36" s="158">
        <f>A34+1</f>
        <v>3</v>
      </c>
      <c r="B36" s="133" t="s">
        <v>56</v>
      </c>
      <c r="C36" s="160">
        <v>2</v>
      </c>
      <c r="D36" s="161">
        <v>3</v>
      </c>
      <c r="E36" s="153">
        <f>C36*D36</f>
        <v>6</v>
      </c>
      <c r="G36" s="316">
        <v>7</v>
      </c>
      <c r="H36" t="str">
        <f t="shared" si="1"/>
        <v>Décomposer le réseau par zones homogènes d'éclairement : dans un local, avoir une gestion indépendante des luminaires proches de la fenêtre</v>
      </c>
    </row>
    <row r="37" spans="1:8" s="150" customFormat="1" ht="12.75">
      <c r="A37" s="159"/>
      <c r="B37" s="165" t="s">
        <v>45</v>
      </c>
      <c r="C37" s="162"/>
      <c r="D37" s="163"/>
      <c r="E37" s="152"/>
      <c r="G37" s="32">
        <v>8</v>
      </c>
      <c r="H37" t="str">
        <f t="shared" si="1"/>
        <v>Installer des détecteurs de présence dans les locaux occupés de façon irrégulière (salles de réunion,...)</v>
      </c>
    </row>
    <row r="38" spans="1:8" s="1" customFormat="1" ht="24">
      <c r="A38" s="158">
        <f>A36+1</f>
        <v>4</v>
      </c>
      <c r="B38" s="133" t="s">
        <v>101</v>
      </c>
      <c r="C38" s="160">
        <v>3</v>
      </c>
      <c r="D38" s="161">
        <v>2</v>
      </c>
      <c r="E38" s="153">
        <f>C38*D38</f>
        <v>6</v>
      </c>
      <c r="G38" s="316">
        <v>9</v>
      </c>
      <c r="H38" t="str">
        <f t="shared" si="1"/>
        <v>Equiper les locaux dont l'occupation journalière est importante d'un dimming automatique régulé par un capteur d'éclairement (nécessite le remplacement des ballasts électroniques par des ballasts électroniques dimmables)</v>
      </c>
    </row>
    <row r="39" spans="1:8" s="150" customFormat="1" ht="12.75">
      <c r="A39" s="159"/>
      <c r="B39" s="151" t="s">
        <v>103</v>
      </c>
      <c r="C39" s="162"/>
      <c r="D39" s="163"/>
      <c r="E39" s="152"/>
      <c r="G39" s="150">
        <v>10</v>
      </c>
      <c r="H39" s="32" t="str">
        <f t="shared" si="1"/>
        <v>Nettoyer les réflecteurs des luminaires.</v>
      </c>
    </row>
    <row r="40" spans="1:5" s="1" customFormat="1" ht="36">
      <c r="A40" s="158">
        <f>A38+1</f>
        <v>5</v>
      </c>
      <c r="B40" s="133" t="s">
        <v>79</v>
      </c>
      <c r="C40" s="160">
        <v>3</v>
      </c>
      <c r="D40" s="161">
        <v>2</v>
      </c>
      <c r="E40" s="153">
        <f>C40*D40</f>
        <v>6</v>
      </c>
    </row>
    <row r="41" spans="1:5" s="150" customFormat="1" ht="12.75">
      <c r="A41" s="159"/>
      <c r="B41" s="151" t="s">
        <v>76</v>
      </c>
      <c r="C41" s="162"/>
      <c r="D41" s="163"/>
      <c r="E41" s="152"/>
    </row>
    <row r="42" spans="1:5" ht="24">
      <c r="A42" s="158">
        <f>A40+1</f>
        <v>6</v>
      </c>
      <c r="B42" s="133" t="s">
        <v>72</v>
      </c>
      <c r="C42" s="160">
        <v>2</v>
      </c>
      <c r="D42" s="161">
        <v>2</v>
      </c>
      <c r="E42" s="153">
        <f>C42*D42</f>
        <v>4</v>
      </c>
    </row>
    <row r="43" spans="1:12" ht="12.75">
      <c r="A43" s="159"/>
      <c r="B43" s="164" t="s">
        <v>45</v>
      </c>
      <c r="C43" s="162"/>
      <c r="D43" s="163"/>
      <c r="E43" s="152"/>
      <c r="F43" s="150"/>
      <c r="G43" s="150"/>
      <c r="H43" s="150"/>
      <c r="I43" s="150"/>
      <c r="J43" s="150"/>
      <c r="K43" s="150"/>
      <c r="L43" s="150"/>
    </row>
    <row r="44" spans="1:12" ht="24">
      <c r="A44" s="158">
        <f>A42+1</f>
        <v>7</v>
      </c>
      <c r="B44" s="133" t="s">
        <v>73</v>
      </c>
      <c r="C44" s="160">
        <v>2</v>
      </c>
      <c r="D44" s="161">
        <v>2</v>
      </c>
      <c r="E44" s="153">
        <f>C44*D44</f>
        <v>4</v>
      </c>
      <c r="F44" s="1"/>
      <c r="G44" s="1"/>
      <c r="H44" s="1"/>
      <c r="I44" s="1"/>
      <c r="J44" s="1"/>
      <c r="K44" s="1"/>
      <c r="L44" s="1"/>
    </row>
    <row r="45" spans="1:12" ht="12.75">
      <c r="A45" s="159"/>
      <c r="B45" s="164" t="s">
        <v>45</v>
      </c>
      <c r="C45" s="162"/>
      <c r="D45" s="163"/>
      <c r="E45" s="152"/>
      <c r="F45" s="150"/>
      <c r="G45" s="150"/>
      <c r="H45" s="150"/>
      <c r="I45" s="150"/>
      <c r="J45" s="150"/>
      <c r="K45" s="150"/>
      <c r="L45" s="150"/>
    </row>
    <row r="46" spans="1:12" ht="24">
      <c r="A46" s="158">
        <f>A44+1</f>
        <v>8</v>
      </c>
      <c r="B46" s="133" t="s">
        <v>81</v>
      </c>
      <c r="C46" s="160">
        <v>2</v>
      </c>
      <c r="D46" s="161">
        <v>2</v>
      </c>
      <c r="E46" s="153">
        <f>C46*D46</f>
        <v>4</v>
      </c>
      <c r="F46" s="1"/>
      <c r="G46" s="1"/>
      <c r="H46" s="1"/>
      <c r="I46" s="1"/>
      <c r="J46" s="1"/>
      <c r="K46" s="1"/>
      <c r="L46" s="1"/>
    </row>
    <row r="47" spans="1:12" ht="12.75">
      <c r="A47" s="159"/>
      <c r="B47" s="151" t="s">
        <v>71</v>
      </c>
      <c r="C47" s="162"/>
      <c r="D47" s="163"/>
      <c r="E47" s="152"/>
      <c r="F47" s="150"/>
      <c r="G47" s="150"/>
      <c r="H47" s="150"/>
      <c r="I47" s="150"/>
      <c r="J47" s="150"/>
      <c r="K47" s="150"/>
      <c r="L47" s="150"/>
    </row>
    <row r="48" spans="1:12" ht="36">
      <c r="A48" s="158">
        <f>A46+1</f>
        <v>9</v>
      </c>
      <c r="B48" s="133" t="s">
        <v>80</v>
      </c>
      <c r="C48" s="160">
        <v>3</v>
      </c>
      <c r="D48" s="161">
        <v>1</v>
      </c>
      <c r="E48" s="153">
        <f>C48*D48</f>
        <v>3</v>
      </c>
      <c r="F48" s="1"/>
      <c r="G48" s="1"/>
      <c r="H48" s="1"/>
      <c r="I48" s="1"/>
      <c r="J48" s="1"/>
      <c r="K48" s="1"/>
      <c r="L48" s="1"/>
    </row>
    <row r="49" spans="1:12" ht="12.75">
      <c r="A49" s="159"/>
      <c r="B49" s="151" t="s">
        <v>77</v>
      </c>
      <c r="C49" s="162"/>
      <c r="D49" s="163"/>
      <c r="E49" s="152"/>
      <c r="F49" s="150"/>
      <c r="G49" s="150"/>
      <c r="H49" s="150"/>
      <c r="I49" s="150"/>
      <c r="J49" s="150"/>
      <c r="K49" s="150"/>
      <c r="L49" s="150"/>
    </row>
    <row r="50" spans="1:5" ht="12.75">
      <c r="A50" s="158">
        <f>A48+1</f>
        <v>10</v>
      </c>
      <c r="B50" s="133" t="s">
        <v>47</v>
      </c>
      <c r="C50" s="289" t="s">
        <v>59</v>
      </c>
      <c r="D50" s="290" t="s">
        <v>60</v>
      </c>
      <c r="E50" s="153"/>
    </row>
    <row r="51" spans="1:12" ht="12.75">
      <c r="A51" s="159"/>
      <c r="B51" s="151" t="s">
        <v>58</v>
      </c>
      <c r="C51" s="162"/>
      <c r="D51" s="163"/>
      <c r="E51" s="152"/>
      <c r="F51" s="150"/>
      <c r="G51" s="150"/>
      <c r="H51" s="150"/>
      <c r="I51" s="150"/>
      <c r="J51" s="150"/>
      <c r="K51" s="150"/>
      <c r="L51" s="150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</sheetData>
  <mergeCells count="3">
    <mergeCell ref="C3:C5"/>
    <mergeCell ref="D3:D5"/>
    <mergeCell ref="E3:E5"/>
  </mergeCells>
  <printOptions/>
  <pageMargins left="0.75" right="0.75" top="0.89" bottom="1" header="0.4921259845" footer="0.4921259845"/>
  <pageSetup fitToHeight="0" fitToWidth="1" horizontalDpi="355" verticalDpi="355" orientation="portrait" paperSize="9" scale="90" r:id="rId2"/>
  <headerFooter alignWithMargins="0">
    <oddHeader>&amp;R&amp;B</oddHeader>
    <oddFooter>&amp;L&amp;9Check-list d'audit - améliorations&amp;C&amp;8ECLAIRAGE&amp;R&amp;9Page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V2020"/>
  <sheetViews>
    <sheetView showGridLines="0" workbookViewId="0" topLeftCell="A19">
      <selection activeCell="E30" sqref="E30"/>
    </sheetView>
  </sheetViews>
  <sheetFormatPr defaultColWidth="11.421875" defaultRowHeight="12.75"/>
  <cols>
    <col min="1" max="1" width="4.00390625" style="3" customWidth="1"/>
    <col min="2" max="2" width="63.00390625" style="3" customWidth="1"/>
    <col min="3" max="3" width="4.140625" style="3" customWidth="1"/>
    <col min="4" max="4" width="4.421875" style="3" customWidth="1"/>
    <col min="5" max="5" width="3.8515625" style="3" customWidth="1"/>
    <col min="6" max="6" width="4.28125" style="9" customWidth="1"/>
    <col min="7" max="7" width="5.57421875" style="3" customWidth="1"/>
    <col min="8" max="8" width="48.421875" style="6" customWidth="1"/>
    <col min="9" max="9" width="5.00390625" style="3" customWidth="1"/>
    <col min="10" max="10" width="11.421875" style="3" customWidth="1"/>
    <col min="11" max="34" width="3.28125" style="3" customWidth="1"/>
    <col min="35" max="35" width="4.7109375" style="3" customWidth="1"/>
    <col min="36" max="36" width="4.140625" style="3" customWidth="1"/>
    <col min="37" max="37" width="4.421875" style="3" customWidth="1"/>
    <col min="38" max="38" width="3.8515625" style="3" customWidth="1"/>
    <col min="39" max="39" width="4.28125" style="9" customWidth="1"/>
    <col min="40" max="48" width="4.7109375" style="3" customWidth="1"/>
    <col min="49" max="16384" width="11.421875" style="3" customWidth="1"/>
  </cols>
  <sheetData>
    <row r="1" ht="22.5" customHeight="1">
      <c r="A1" s="208" t="s">
        <v>5</v>
      </c>
    </row>
    <row r="2" spans="1:39" ht="13.5" customHeight="1">
      <c r="A2" s="3"/>
      <c r="C2" s="462" t="s">
        <v>13</v>
      </c>
      <c r="D2" s="463"/>
      <c r="E2" s="463"/>
      <c r="F2" s="463"/>
      <c r="G2" s="464"/>
      <c r="AJ2" s="462" t="s">
        <v>14</v>
      </c>
      <c r="AK2" s="463"/>
      <c r="AL2" s="463"/>
      <c r="AM2" s="464"/>
    </row>
    <row r="3" spans="2:39" ht="25.5" customHeight="1">
      <c r="B3" s="5"/>
      <c r="C3" s="458" t="s">
        <v>0</v>
      </c>
      <c r="D3" s="460" t="s">
        <v>1</v>
      </c>
      <c r="E3" s="456" t="s">
        <v>15</v>
      </c>
      <c r="F3" s="467" t="s">
        <v>2</v>
      </c>
      <c r="G3" s="465"/>
      <c r="AJ3" s="458" t="s">
        <v>0</v>
      </c>
      <c r="AK3" s="460" t="s">
        <v>1</v>
      </c>
      <c r="AL3" s="456" t="s">
        <v>12</v>
      </c>
      <c r="AM3" s="467" t="s">
        <v>11</v>
      </c>
    </row>
    <row r="4" spans="2:39" ht="24.75">
      <c r="B4" s="4"/>
      <c r="C4" s="459"/>
      <c r="D4" s="461"/>
      <c r="E4" s="457"/>
      <c r="F4" s="468"/>
      <c r="G4" s="466"/>
      <c r="J4" s="3"/>
      <c r="AI4" s="21"/>
      <c r="AJ4" s="459"/>
      <c r="AK4" s="461"/>
      <c r="AL4" s="457"/>
      <c r="AM4" s="468"/>
    </row>
    <row r="5" spans="1:39" ht="21" customHeight="1">
      <c r="A5" s="3"/>
      <c r="C5" s="459"/>
      <c r="D5" s="461"/>
      <c r="E5" s="457"/>
      <c r="F5" s="468"/>
      <c r="G5" s="466"/>
      <c r="J5" s="3"/>
      <c r="AI5" s="26"/>
      <c r="AJ5" s="459"/>
      <c r="AK5" s="461"/>
      <c r="AL5" s="457"/>
      <c r="AM5" s="468"/>
    </row>
    <row r="6" spans="1:39" ht="21" customHeight="1">
      <c r="A6" s="3"/>
      <c r="C6" s="166"/>
      <c r="D6" s="167"/>
      <c r="E6" s="195">
        <v>1</v>
      </c>
      <c r="F6" s="202"/>
      <c r="G6" s="466"/>
      <c r="J6" s="3"/>
      <c r="AI6" s="26"/>
      <c r="AJ6" s="166"/>
      <c r="AK6" s="167"/>
      <c r="AL6" s="195"/>
      <c r="AM6" s="204"/>
    </row>
    <row r="7" spans="1:39" s="13" customFormat="1" ht="21" customHeight="1">
      <c r="A7" s="209" t="s">
        <v>42</v>
      </c>
      <c r="C7" s="16"/>
      <c r="D7" s="17"/>
      <c r="E7" s="196">
        <v>2</v>
      </c>
      <c r="F7" s="203"/>
      <c r="G7" s="466"/>
      <c r="H7" s="168" t="s">
        <v>10</v>
      </c>
      <c r="AI7" s="21"/>
      <c r="AJ7" s="16"/>
      <c r="AK7" s="17"/>
      <c r="AL7" s="196"/>
      <c r="AM7" s="203"/>
    </row>
    <row r="8" spans="1:39" ht="21" customHeight="1">
      <c r="A8" s="10" t="s">
        <v>9</v>
      </c>
      <c r="C8" s="11"/>
      <c r="D8" s="12"/>
      <c r="E8" s="197">
        <v>3</v>
      </c>
      <c r="F8" s="204"/>
      <c r="G8" s="466"/>
      <c r="J8" s="183" t="s">
        <v>4</v>
      </c>
      <c r="K8" s="29">
        <v>27</v>
      </c>
      <c r="L8" s="31"/>
      <c r="M8" s="29">
        <v>18</v>
      </c>
      <c r="N8" s="31"/>
      <c r="O8" s="29">
        <v>12</v>
      </c>
      <c r="P8" s="31"/>
      <c r="Q8" s="29">
        <v>9</v>
      </c>
      <c r="R8" s="31"/>
      <c r="S8" s="29">
        <v>8</v>
      </c>
      <c r="T8" s="31"/>
      <c r="U8" s="29">
        <v>6</v>
      </c>
      <c r="V8" s="31"/>
      <c r="W8" s="29">
        <v>4</v>
      </c>
      <c r="X8" s="31"/>
      <c r="Y8" s="29">
        <v>3</v>
      </c>
      <c r="Z8" s="31"/>
      <c r="AA8" s="29">
        <v>2</v>
      </c>
      <c r="AB8" s="31"/>
      <c r="AC8" s="29">
        <v>1</v>
      </c>
      <c r="AD8" s="31"/>
      <c r="AE8" s="29" t="s">
        <v>6</v>
      </c>
      <c r="AF8" s="30"/>
      <c r="AG8" s="29">
        <v>0</v>
      </c>
      <c r="AH8" s="30"/>
      <c r="AJ8" s="11"/>
      <c r="AK8" s="12"/>
      <c r="AL8" s="197"/>
      <c r="AM8" s="204"/>
    </row>
    <row r="9" spans="1:39" s="33" customFormat="1" ht="33.75">
      <c r="A9" s="180">
        <f>'liste améliorations'!A9</f>
        <v>2</v>
      </c>
      <c r="B9" s="323" t="str">
        <f>'liste améliorations'!B9</f>
        <v>Supprimer une partie des lampes.</v>
      </c>
      <c r="C9" s="173">
        <f>'liste améliorations'!C9</f>
        <v>2</v>
      </c>
      <c r="D9" s="174">
        <f>'liste améliorations'!D9</f>
        <v>3</v>
      </c>
      <c r="E9" s="198">
        <f>'liens Q R'!J20</f>
        <v>0</v>
      </c>
      <c r="F9" s="205">
        <f>IF(OR(C9="-",D9="-"),0.1*0.1*E9,C9*D9*E9)</f>
        <v>0</v>
      </c>
      <c r="G9" s="191"/>
      <c r="H9" s="178" t="str">
        <f>'liste améliorations'!B10</f>
        <v>L'économie dépend du nombre de lampes qu'on peut enlever pour ramener l'éclairement à un niveau raisonnable.
La faisabilité dépend du mode de câblage interne des luminaires.</v>
      </c>
      <c r="J9" s="184">
        <f aca="true" t="shared" si="0" ref="J9:J15">K9+M9+O9+Q9+S9+U9+W9+Y9+AA9+AC9+AE9+AG9</f>
        <v>1</v>
      </c>
      <c r="K9" s="171">
        <f>IF(F9=27,1,0)</f>
        <v>0</v>
      </c>
      <c r="L9" s="172">
        <f>IF(F9=27,1,0)</f>
        <v>0</v>
      </c>
      <c r="M9" s="171">
        <f>IF($F9=M$8,L19+1,0)</f>
        <v>0</v>
      </c>
      <c r="N9" s="172">
        <f>IF($F9=M$8,M9,L19)</f>
        <v>0</v>
      </c>
      <c r="O9" s="171">
        <f>IF($F9=O$8,N19+1,0)</f>
        <v>0</v>
      </c>
      <c r="P9" s="172">
        <f>IF($F9=O$8,O9,N19)</f>
        <v>0</v>
      </c>
      <c r="Q9" s="171">
        <f>IF($F9=Q$8,P19+1,0)</f>
        <v>0</v>
      </c>
      <c r="R9" s="172">
        <f>IF($F9=Q$8,Q9,P19)</f>
        <v>0</v>
      </c>
      <c r="S9" s="171">
        <f>IF($F9=S$8,R19+1,0)</f>
        <v>0</v>
      </c>
      <c r="T9" s="172">
        <f>IF($F9=S$8,S9,R19)</f>
        <v>0</v>
      </c>
      <c r="U9" s="171">
        <f>IF($F9=U$8,T19+1,0)</f>
        <v>0</v>
      </c>
      <c r="V9" s="172">
        <f>IF($F9=U$8,U9,T19)</f>
        <v>0</v>
      </c>
      <c r="W9" s="171">
        <f>IF($F9=W$8,V19+1,0)</f>
        <v>0</v>
      </c>
      <c r="X9" s="172">
        <f>IF($F9=W$8,W9,V19)</f>
        <v>0</v>
      </c>
      <c r="Y9" s="171">
        <f>IF($F9=Y$8,X19+1,0)</f>
        <v>0</v>
      </c>
      <c r="Z9" s="172">
        <f>IF($F9=Y$8,Y9,X19)</f>
        <v>0</v>
      </c>
      <c r="AA9" s="171">
        <f>IF($F9=AA$8,Z19+1,0)</f>
        <v>0</v>
      </c>
      <c r="AB9" s="172">
        <f>IF($F9=AA$8,AA9,Z19)</f>
        <v>0</v>
      </c>
      <c r="AC9" s="171">
        <f>IF($F9=AC$8,AB19+1,0)</f>
        <v>0</v>
      </c>
      <c r="AD9" s="172">
        <f>IF($F9=AC$8,AC9,AB19)</f>
        <v>0</v>
      </c>
      <c r="AE9" s="171">
        <f>IF(AND($F9&gt;0,$F9&lt;1),AD19+1,0)</f>
        <v>0</v>
      </c>
      <c r="AF9" s="172">
        <f>IF(AND($F9&gt;0,$F9&lt;1),AE9,AD19)</f>
        <v>0</v>
      </c>
      <c r="AG9" s="171">
        <f>IF($F9=AG$8,AF19+1,0)</f>
        <v>1</v>
      </c>
      <c r="AH9" s="172">
        <f>IF($F9=AG$8,AG9,AF19)</f>
        <v>1</v>
      </c>
      <c r="AJ9" s="173" t="str">
        <f aca="true" t="shared" si="1" ref="AJ9:AJ15">IF(AM9=" "," ",C9)</f>
        <v> </v>
      </c>
      <c r="AK9" s="174" t="str">
        <f aca="true" t="shared" si="2" ref="AK9:AK15">IF(AM9=" "," ",D9)</f>
        <v> </v>
      </c>
      <c r="AL9" s="198" t="str">
        <f>IF(E9&lt;1," ",E9)</f>
        <v> </v>
      </c>
      <c r="AM9" s="205" t="str">
        <f>IF(AND(E9&gt;0,E9&lt;1),"-",IF(F9&lt;1," ",F9))</f>
        <v> </v>
      </c>
    </row>
    <row r="10" spans="1:48" s="33" customFormat="1" ht="34.5" customHeight="1">
      <c r="A10" s="179">
        <f>'liste améliorations'!A13</f>
        <v>4</v>
      </c>
      <c r="B10" s="33" t="str">
        <f>'liste améliorations'!B13</f>
        <v>Remplacer les luminaires</v>
      </c>
      <c r="C10" s="173">
        <f>'liste améliorations'!C13</f>
        <v>3</v>
      </c>
      <c r="D10" s="174">
        <f>'liste améliorations'!D13</f>
        <v>2</v>
      </c>
      <c r="E10" s="198">
        <f>'liens Q R'!J28</f>
        <v>0</v>
      </c>
      <c r="F10" s="205">
        <f>IF(OR(C10="-",D10="-"),0.1*0.1*E10,C10*D10*E10)</f>
        <v>0</v>
      </c>
      <c r="G10" s="191"/>
      <c r="H10" s="178" t="str">
        <f>'liste améliorations'!B14</f>
        <v>On peut espérer une bonne rentabilité si la puissance installée au départ est élevée, et si le nombre d'heures d'utilisation par an est &gt; 2000 heures.</v>
      </c>
      <c r="J10" s="184">
        <f t="shared" si="0"/>
        <v>2</v>
      </c>
      <c r="K10" s="171">
        <f aca="true" t="shared" si="3" ref="K10:K19">IF(F10=K$8,L9+1,0)</f>
        <v>0</v>
      </c>
      <c r="L10" s="172">
        <f aca="true" t="shared" si="4" ref="L10:L19">IF(F10=K$8,K10,L9)</f>
        <v>0</v>
      </c>
      <c r="M10" s="171">
        <f aca="true" t="shared" si="5" ref="M10:M19">IF($F10=M$8,N9+1,0)</f>
        <v>0</v>
      </c>
      <c r="N10" s="172">
        <f aca="true" t="shared" si="6" ref="N10:N19">IF($F10=M$8,M10,N9)</f>
        <v>0</v>
      </c>
      <c r="O10" s="171">
        <f aca="true" t="shared" si="7" ref="O10:O19">IF($F10=O$8,P9+1,0)</f>
        <v>0</v>
      </c>
      <c r="P10" s="172">
        <f aca="true" t="shared" si="8" ref="P10:P19">IF($F10=O$8,O10,P9)</f>
        <v>0</v>
      </c>
      <c r="Q10" s="171">
        <f aca="true" t="shared" si="9" ref="Q10:Q19">IF($F10=Q$8,R9+1,0)</f>
        <v>0</v>
      </c>
      <c r="R10" s="172">
        <f aca="true" t="shared" si="10" ref="R10:R19">IF($F10=Q$8,Q10,R9)</f>
        <v>0</v>
      </c>
      <c r="S10" s="171">
        <f aca="true" t="shared" si="11" ref="S10:S19">IF($F10=S$8,T9+1,0)</f>
        <v>0</v>
      </c>
      <c r="T10" s="172">
        <f aca="true" t="shared" si="12" ref="T10:T19">IF($F10=S$8,S10,T9)</f>
        <v>0</v>
      </c>
      <c r="U10" s="171">
        <f aca="true" t="shared" si="13" ref="U10:U19">IF($F10=U$8,V9+1,0)</f>
        <v>0</v>
      </c>
      <c r="V10" s="172">
        <f aca="true" t="shared" si="14" ref="V10:V19">IF($F10=U$8,U10,V9)</f>
        <v>0</v>
      </c>
      <c r="W10" s="171">
        <f aca="true" t="shared" si="15" ref="W10:W19">IF($F10=W$8,X9+1,0)</f>
        <v>0</v>
      </c>
      <c r="X10" s="172">
        <f aca="true" t="shared" si="16" ref="X10:X19">IF($F10=W$8,W10,X9)</f>
        <v>0</v>
      </c>
      <c r="Y10" s="171">
        <f aca="true" t="shared" si="17" ref="Y10:Y19">IF($F10=Y$8,Z9+1,0)</f>
        <v>0</v>
      </c>
      <c r="Z10" s="172">
        <f aca="true" t="shared" si="18" ref="Z10:Z19">IF($F10=Y$8,Y10,Z9)</f>
        <v>0</v>
      </c>
      <c r="AA10" s="171">
        <f aca="true" t="shared" si="19" ref="AA10:AA19">IF($F10=AA$8,AB9+1,0)</f>
        <v>0</v>
      </c>
      <c r="AB10" s="172">
        <f aca="true" t="shared" si="20" ref="AB10:AB19">IF($F10=AA$8,AA10,AB9)</f>
        <v>0</v>
      </c>
      <c r="AC10" s="171">
        <f aca="true" t="shared" si="21" ref="AC10:AC19">IF($F10=AC$8,AD9+1,0)</f>
        <v>0</v>
      </c>
      <c r="AD10" s="172">
        <f aca="true" t="shared" si="22" ref="AD10:AD19">IF($F10=AC$8,AC10,AD9)</f>
        <v>0</v>
      </c>
      <c r="AE10" s="171">
        <f aca="true" t="shared" si="23" ref="AE10:AE19">IF(AND($F10&gt;0,$F10&lt;1),AF9+1,0)</f>
        <v>0</v>
      </c>
      <c r="AF10" s="172">
        <f aca="true" t="shared" si="24" ref="AF10:AF19">IF(AND($F10&gt;0,$F10&lt;1),AE10,AF9)</f>
        <v>0</v>
      </c>
      <c r="AG10" s="171">
        <f aca="true" t="shared" si="25" ref="AG10:AG19">IF($F10=AG$8,AH9+1,0)</f>
        <v>2</v>
      </c>
      <c r="AH10" s="172">
        <f aca="true" t="shared" si="26" ref="AH10:AH19">IF($F10=AG$8,AG10,AH9)</f>
        <v>2</v>
      </c>
      <c r="AI10" s="179"/>
      <c r="AJ10" s="173" t="str">
        <f t="shared" si="1"/>
        <v> </v>
      </c>
      <c r="AK10" s="174" t="str">
        <f t="shared" si="2"/>
        <v> </v>
      </c>
      <c r="AL10" s="198" t="str">
        <f>IF(E10&lt;1," ",E10)</f>
        <v> </v>
      </c>
      <c r="AM10" s="205" t="str">
        <f>IF(AND(E10&gt;0,E10&lt;1),"-",IF(F10&lt;1," ",F10))</f>
        <v> </v>
      </c>
      <c r="AN10" s="179"/>
      <c r="AO10" s="179"/>
      <c r="AP10" s="179"/>
      <c r="AQ10" s="179"/>
      <c r="AR10" s="179"/>
      <c r="AS10" s="179"/>
      <c r="AT10" s="179"/>
      <c r="AU10" s="179"/>
      <c r="AV10" s="179"/>
    </row>
    <row r="11" spans="1:48" s="33" customFormat="1" ht="26.25" customHeight="1">
      <c r="A11" s="177">
        <f>'liste améliorations'!A17</f>
        <v>6</v>
      </c>
      <c r="B11" s="2" t="str">
        <f>'liste améliorations'!B17</f>
        <v>Remplacer les luminaires</v>
      </c>
      <c r="C11" s="173">
        <f>'liste améliorations'!C19</f>
        <v>2</v>
      </c>
      <c r="D11" s="174">
        <f>'liste améliorations'!D19</f>
        <v>1</v>
      </c>
      <c r="E11" s="198">
        <f>IF(E10=0,'liens Q R'!J34,0)</f>
        <v>0</v>
      </c>
      <c r="F11" s="205">
        <f>IF(OR(C11="-",D11="-"),0.1*0.1*E11,C11*D11*E11)</f>
        <v>0</v>
      </c>
      <c r="G11" s="191"/>
      <c r="H11" s="178" t="str">
        <f>'liste améliorations'!B18</f>
        <v> L'impact et la rentabilité dépendent de la puissance installée au départ. Amélioration du confort visuel.</v>
      </c>
      <c r="J11" s="184">
        <f t="shared" si="0"/>
        <v>3</v>
      </c>
      <c r="K11" s="171">
        <f t="shared" si="3"/>
        <v>0</v>
      </c>
      <c r="L11" s="172">
        <f t="shared" si="4"/>
        <v>0</v>
      </c>
      <c r="M11" s="171">
        <f t="shared" si="5"/>
        <v>0</v>
      </c>
      <c r="N11" s="172">
        <f t="shared" si="6"/>
        <v>0</v>
      </c>
      <c r="O11" s="171">
        <f t="shared" si="7"/>
        <v>0</v>
      </c>
      <c r="P11" s="172">
        <f t="shared" si="8"/>
        <v>0</v>
      </c>
      <c r="Q11" s="171">
        <f t="shared" si="9"/>
        <v>0</v>
      </c>
      <c r="R11" s="172">
        <f t="shared" si="10"/>
        <v>0</v>
      </c>
      <c r="S11" s="171">
        <f t="shared" si="11"/>
        <v>0</v>
      </c>
      <c r="T11" s="172">
        <f t="shared" si="12"/>
        <v>0</v>
      </c>
      <c r="U11" s="171">
        <f t="shared" si="13"/>
        <v>0</v>
      </c>
      <c r="V11" s="172">
        <f t="shared" si="14"/>
        <v>0</v>
      </c>
      <c r="W11" s="171">
        <f t="shared" si="15"/>
        <v>0</v>
      </c>
      <c r="X11" s="172">
        <f t="shared" si="16"/>
        <v>0</v>
      </c>
      <c r="Y11" s="171">
        <f t="shared" si="17"/>
        <v>0</v>
      </c>
      <c r="Z11" s="172">
        <f t="shared" si="18"/>
        <v>0</v>
      </c>
      <c r="AA11" s="171">
        <f t="shared" si="19"/>
        <v>0</v>
      </c>
      <c r="AB11" s="172">
        <f t="shared" si="20"/>
        <v>0</v>
      </c>
      <c r="AC11" s="171">
        <f t="shared" si="21"/>
        <v>0</v>
      </c>
      <c r="AD11" s="172">
        <f t="shared" si="22"/>
        <v>0</v>
      </c>
      <c r="AE11" s="171">
        <f t="shared" si="23"/>
        <v>0</v>
      </c>
      <c r="AF11" s="172">
        <f t="shared" si="24"/>
        <v>0</v>
      </c>
      <c r="AG11" s="171">
        <f t="shared" si="25"/>
        <v>3</v>
      </c>
      <c r="AH11" s="172">
        <f t="shared" si="26"/>
        <v>3</v>
      </c>
      <c r="AI11" s="179"/>
      <c r="AJ11" s="173" t="str">
        <f t="shared" si="1"/>
        <v> </v>
      </c>
      <c r="AK11" s="174" t="str">
        <f t="shared" si="2"/>
        <v> </v>
      </c>
      <c r="AL11" s="198" t="str">
        <f>IF(E11&lt;1," ",E11)</f>
        <v> </v>
      </c>
      <c r="AM11" s="205" t="str">
        <f>IF(AND(E11&gt;0,E11&lt;1),"-",IF(F11&lt;1," ",F11))</f>
        <v> </v>
      </c>
      <c r="AN11" s="179"/>
      <c r="AO11" s="179"/>
      <c r="AP11" s="179"/>
      <c r="AQ11" s="179"/>
      <c r="AR11" s="179"/>
      <c r="AS11" s="179"/>
      <c r="AT11" s="179"/>
      <c r="AU11" s="179"/>
      <c r="AV11" s="179"/>
    </row>
    <row r="12" spans="1:39" s="33" customFormat="1" ht="25.5" customHeight="1">
      <c r="A12" s="177">
        <f>'liste améliorations'!A19</f>
        <v>7</v>
      </c>
      <c r="B12" s="2" t="str">
        <f>'liste améliorations'!B19</f>
        <v>Remplacer les luminaires</v>
      </c>
      <c r="C12" s="173">
        <f>'liste améliorations'!C17</f>
        <v>2</v>
      </c>
      <c r="D12" s="174">
        <f>'liste améliorations'!D17</f>
        <v>1</v>
      </c>
      <c r="E12" s="198">
        <f>IF(E10=0,'liens Q R'!J41,0)</f>
        <v>0</v>
      </c>
      <c r="F12" s="205">
        <f aca="true" t="shared" si="27" ref="F12:F19">IF(OR(C12="-",D12="-"),0.1*0.1*E12,C12*D12*E12)</f>
        <v>0</v>
      </c>
      <c r="G12" s="191"/>
      <c r="H12" s="178" t="str">
        <f>'liste améliorations'!B20</f>
        <v> L'impact et la rentabilité dépendent de la puissance installée au départ.</v>
      </c>
      <c r="J12" s="184">
        <f t="shared" si="0"/>
        <v>4</v>
      </c>
      <c r="K12" s="171">
        <f t="shared" si="3"/>
        <v>0</v>
      </c>
      <c r="L12" s="172">
        <f t="shared" si="4"/>
        <v>0</v>
      </c>
      <c r="M12" s="171">
        <f t="shared" si="5"/>
        <v>0</v>
      </c>
      <c r="N12" s="172">
        <f t="shared" si="6"/>
        <v>0</v>
      </c>
      <c r="O12" s="171">
        <f t="shared" si="7"/>
        <v>0</v>
      </c>
      <c r="P12" s="172">
        <f t="shared" si="8"/>
        <v>0</v>
      </c>
      <c r="Q12" s="171">
        <f t="shared" si="9"/>
        <v>0</v>
      </c>
      <c r="R12" s="172">
        <f t="shared" si="10"/>
        <v>0</v>
      </c>
      <c r="S12" s="171">
        <f t="shared" si="11"/>
        <v>0</v>
      </c>
      <c r="T12" s="172">
        <f t="shared" si="12"/>
        <v>0</v>
      </c>
      <c r="U12" s="171">
        <f t="shared" si="13"/>
        <v>0</v>
      </c>
      <c r="V12" s="172">
        <f t="shared" si="14"/>
        <v>0</v>
      </c>
      <c r="W12" s="171">
        <f t="shared" si="15"/>
        <v>0</v>
      </c>
      <c r="X12" s="172">
        <f t="shared" si="16"/>
        <v>0</v>
      </c>
      <c r="Y12" s="171">
        <f t="shared" si="17"/>
        <v>0</v>
      </c>
      <c r="Z12" s="172">
        <f t="shared" si="18"/>
        <v>0</v>
      </c>
      <c r="AA12" s="171">
        <f t="shared" si="19"/>
        <v>0</v>
      </c>
      <c r="AB12" s="172">
        <f t="shared" si="20"/>
        <v>0</v>
      </c>
      <c r="AC12" s="171">
        <f t="shared" si="21"/>
        <v>0</v>
      </c>
      <c r="AD12" s="172">
        <f t="shared" si="22"/>
        <v>0</v>
      </c>
      <c r="AE12" s="171">
        <f t="shared" si="23"/>
        <v>0</v>
      </c>
      <c r="AF12" s="172">
        <f t="shared" si="24"/>
        <v>0</v>
      </c>
      <c r="AG12" s="171">
        <f t="shared" si="25"/>
        <v>4</v>
      </c>
      <c r="AH12" s="172">
        <f t="shared" si="26"/>
        <v>4</v>
      </c>
      <c r="AJ12" s="173" t="str">
        <f t="shared" si="1"/>
        <v> </v>
      </c>
      <c r="AK12" s="174" t="str">
        <f t="shared" si="2"/>
        <v> </v>
      </c>
      <c r="AL12" s="198" t="str">
        <f aca="true" t="shared" si="28" ref="AL12:AL19">IF(E12&lt;1," ",E12)</f>
        <v> </v>
      </c>
      <c r="AM12" s="205" t="str">
        <f aca="true" t="shared" si="29" ref="AM12:AM19">IF(AND(E12&gt;0,E12&lt;1),"-",IF(F12&lt;1," ",F12))</f>
        <v> </v>
      </c>
    </row>
    <row r="13" spans="1:48" s="33" customFormat="1" ht="26.25" customHeight="1">
      <c r="A13" s="177">
        <f>'liste améliorations'!A27</f>
        <v>11</v>
      </c>
      <c r="B13" s="2" t="str">
        <f>'liste améliorations'!B27</f>
        <v>Remplacer les luminaires</v>
      </c>
      <c r="C13" s="173" t="str">
        <f>'liste améliorations'!C27</f>
        <v>-</v>
      </c>
      <c r="D13" s="174" t="str">
        <f>'liste améliorations'!D27</f>
        <v>-</v>
      </c>
      <c r="E13" s="198">
        <f>IF(E10=0,'liens Q R'!J48,0)</f>
        <v>0</v>
      </c>
      <c r="F13" s="205">
        <f t="shared" si="27"/>
        <v>0</v>
      </c>
      <c r="G13" s="191"/>
      <c r="H13" s="178" t="str">
        <f>'liste améliorations'!B28</f>
        <v> Amélioration du confort visuel, mais le gain sera nul ou faible (la puissance installée risque d'augmenter)</v>
      </c>
      <c r="J13" s="184">
        <f t="shared" si="0"/>
        <v>5</v>
      </c>
      <c r="K13" s="171">
        <f t="shared" si="3"/>
        <v>0</v>
      </c>
      <c r="L13" s="172">
        <f t="shared" si="4"/>
        <v>0</v>
      </c>
      <c r="M13" s="171">
        <f t="shared" si="5"/>
        <v>0</v>
      </c>
      <c r="N13" s="172">
        <f t="shared" si="6"/>
        <v>0</v>
      </c>
      <c r="O13" s="171">
        <f t="shared" si="7"/>
        <v>0</v>
      </c>
      <c r="P13" s="172">
        <f t="shared" si="8"/>
        <v>0</v>
      </c>
      <c r="Q13" s="171">
        <f t="shared" si="9"/>
        <v>0</v>
      </c>
      <c r="R13" s="172">
        <f t="shared" si="10"/>
        <v>0</v>
      </c>
      <c r="S13" s="171">
        <f t="shared" si="11"/>
        <v>0</v>
      </c>
      <c r="T13" s="172">
        <f t="shared" si="12"/>
        <v>0</v>
      </c>
      <c r="U13" s="171">
        <f t="shared" si="13"/>
        <v>0</v>
      </c>
      <c r="V13" s="172">
        <f t="shared" si="14"/>
        <v>0</v>
      </c>
      <c r="W13" s="171">
        <f t="shared" si="15"/>
        <v>0</v>
      </c>
      <c r="X13" s="172">
        <f t="shared" si="16"/>
        <v>0</v>
      </c>
      <c r="Y13" s="171">
        <f t="shared" si="17"/>
        <v>0</v>
      </c>
      <c r="Z13" s="172">
        <f t="shared" si="18"/>
        <v>0</v>
      </c>
      <c r="AA13" s="171">
        <f t="shared" si="19"/>
        <v>0</v>
      </c>
      <c r="AB13" s="172">
        <f t="shared" si="20"/>
        <v>0</v>
      </c>
      <c r="AC13" s="171">
        <f t="shared" si="21"/>
        <v>0</v>
      </c>
      <c r="AD13" s="172">
        <f t="shared" si="22"/>
        <v>0</v>
      </c>
      <c r="AE13" s="171">
        <f t="shared" si="23"/>
        <v>0</v>
      </c>
      <c r="AF13" s="172">
        <f t="shared" si="24"/>
        <v>0</v>
      </c>
      <c r="AG13" s="171">
        <f t="shared" si="25"/>
        <v>5</v>
      </c>
      <c r="AH13" s="172">
        <f t="shared" si="26"/>
        <v>5</v>
      </c>
      <c r="AI13" s="179"/>
      <c r="AJ13" s="173" t="str">
        <f t="shared" si="1"/>
        <v> </v>
      </c>
      <c r="AK13" s="174" t="str">
        <f t="shared" si="2"/>
        <v> </v>
      </c>
      <c r="AL13" s="198" t="str">
        <f t="shared" si="28"/>
        <v> </v>
      </c>
      <c r="AM13" s="205" t="str">
        <f t="shared" si="29"/>
        <v> </v>
      </c>
      <c r="AN13" s="179"/>
      <c r="AO13" s="179"/>
      <c r="AP13" s="179"/>
      <c r="AQ13" s="179"/>
      <c r="AR13" s="179"/>
      <c r="AS13" s="179"/>
      <c r="AT13" s="179"/>
      <c r="AU13" s="179"/>
      <c r="AV13" s="179"/>
    </row>
    <row r="14" spans="1:39" s="33" customFormat="1" ht="25.5">
      <c r="A14" s="180">
        <f>'liste améliorations'!A23</f>
        <v>9</v>
      </c>
      <c r="B14" s="323" t="str">
        <f>'liste améliorations'!B23</f>
        <v>Repeindre ou remplacer le revêtement des murs et plafonds pour qu'ils soient de couleur claire</v>
      </c>
      <c r="C14" s="173">
        <f>'liste améliorations'!C23</f>
        <v>1</v>
      </c>
      <c r="D14" s="174">
        <f>'liste améliorations'!D23</f>
        <v>1</v>
      </c>
      <c r="E14" s="198">
        <f>'liens Q R'!J54</f>
        <v>0</v>
      </c>
      <c r="F14" s="205">
        <f>IF(OR(C14="-",D14="-"),0.1*0.1*E14,C14*D14*E14)</f>
        <v>0</v>
      </c>
      <c r="G14" s="191"/>
      <c r="H14" s="181" t="str">
        <f>'liste améliorations'!B24</f>
        <v>Le niveau d'éclairement peut chuter d'une valeur allant jusqu'à 20% avec des parois foncées</v>
      </c>
      <c r="J14" s="185">
        <f t="shared" si="0"/>
        <v>6</v>
      </c>
      <c r="K14" s="171">
        <f t="shared" si="3"/>
        <v>0</v>
      </c>
      <c r="L14" s="172">
        <f t="shared" si="4"/>
        <v>0</v>
      </c>
      <c r="M14" s="171">
        <f t="shared" si="5"/>
        <v>0</v>
      </c>
      <c r="N14" s="172">
        <f t="shared" si="6"/>
        <v>0</v>
      </c>
      <c r="O14" s="171">
        <f t="shared" si="7"/>
        <v>0</v>
      </c>
      <c r="P14" s="172">
        <f t="shared" si="8"/>
        <v>0</v>
      </c>
      <c r="Q14" s="171">
        <f t="shared" si="9"/>
        <v>0</v>
      </c>
      <c r="R14" s="172">
        <f t="shared" si="10"/>
        <v>0</v>
      </c>
      <c r="S14" s="171">
        <f t="shared" si="11"/>
        <v>0</v>
      </c>
      <c r="T14" s="172">
        <f t="shared" si="12"/>
        <v>0</v>
      </c>
      <c r="U14" s="171">
        <f t="shared" si="13"/>
        <v>0</v>
      </c>
      <c r="V14" s="172">
        <f t="shared" si="14"/>
        <v>0</v>
      </c>
      <c r="W14" s="171">
        <f t="shared" si="15"/>
        <v>0</v>
      </c>
      <c r="X14" s="172">
        <f t="shared" si="16"/>
        <v>0</v>
      </c>
      <c r="Y14" s="171">
        <f t="shared" si="17"/>
        <v>0</v>
      </c>
      <c r="Z14" s="172">
        <f t="shared" si="18"/>
        <v>0</v>
      </c>
      <c r="AA14" s="171">
        <f t="shared" si="19"/>
        <v>0</v>
      </c>
      <c r="AB14" s="172">
        <f t="shared" si="20"/>
        <v>0</v>
      </c>
      <c r="AC14" s="171">
        <f t="shared" si="21"/>
        <v>0</v>
      </c>
      <c r="AD14" s="172">
        <f t="shared" si="22"/>
        <v>0</v>
      </c>
      <c r="AE14" s="171">
        <f t="shared" si="23"/>
        <v>0</v>
      </c>
      <c r="AF14" s="172">
        <f t="shared" si="24"/>
        <v>0</v>
      </c>
      <c r="AG14" s="171">
        <f t="shared" si="25"/>
        <v>6</v>
      </c>
      <c r="AH14" s="172">
        <f t="shared" si="26"/>
        <v>6</v>
      </c>
      <c r="AJ14" s="173" t="str">
        <f t="shared" si="1"/>
        <v> </v>
      </c>
      <c r="AK14" s="174" t="str">
        <f t="shared" si="2"/>
        <v> </v>
      </c>
      <c r="AL14" s="198" t="str">
        <f>IF(E14&lt;1," ",E14)</f>
        <v> </v>
      </c>
      <c r="AM14" s="205" t="str">
        <f>IF(AND(E14&gt;0,E14&lt;1),"-",IF(F14&lt;1," ",F14))</f>
        <v> </v>
      </c>
    </row>
    <row r="15" spans="1:48" s="33" customFormat="1" ht="25.5">
      <c r="A15" s="177">
        <f>'liste améliorations'!A11</f>
        <v>3</v>
      </c>
      <c r="B15" s="322" t="str">
        <f>'liste améliorations'!B11</f>
        <v>Remplacer les optiques existantes par des optiques performantes et supprimer une partie des lampes</v>
      </c>
      <c r="C15" s="173">
        <f>'liste améliorations'!C11</f>
        <v>3</v>
      </c>
      <c r="D15" s="174">
        <f>'liste améliorations'!D11</f>
        <v>2</v>
      </c>
      <c r="E15" s="198">
        <f>IF('liens Q R'!I20=2,MIN('liens Q R'!J60,'liens Q R'!J20),IF('liens Q R'!I20=3,0.05*'liens Q R'!J60,0))</f>
        <v>0</v>
      </c>
      <c r="F15" s="205">
        <f t="shared" si="27"/>
        <v>0</v>
      </c>
      <c r="G15" s="191"/>
      <c r="H15" s="178" t="str">
        <f>'liste améliorations'!B12</f>
        <v> </v>
      </c>
      <c r="J15" s="184">
        <f t="shared" si="0"/>
        <v>7</v>
      </c>
      <c r="K15" s="171">
        <f t="shared" si="3"/>
        <v>0</v>
      </c>
      <c r="L15" s="172">
        <f t="shared" si="4"/>
        <v>0</v>
      </c>
      <c r="M15" s="171">
        <f t="shared" si="5"/>
        <v>0</v>
      </c>
      <c r="N15" s="172">
        <f t="shared" si="6"/>
        <v>0</v>
      </c>
      <c r="O15" s="171">
        <f t="shared" si="7"/>
        <v>0</v>
      </c>
      <c r="P15" s="172">
        <f t="shared" si="8"/>
        <v>0</v>
      </c>
      <c r="Q15" s="171">
        <f t="shared" si="9"/>
        <v>0</v>
      </c>
      <c r="R15" s="172">
        <f t="shared" si="10"/>
        <v>0</v>
      </c>
      <c r="S15" s="171">
        <f t="shared" si="11"/>
        <v>0</v>
      </c>
      <c r="T15" s="172">
        <f t="shared" si="12"/>
        <v>0</v>
      </c>
      <c r="U15" s="171">
        <f t="shared" si="13"/>
        <v>0</v>
      </c>
      <c r="V15" s="172">
        <f t="shared" si="14"/>
        <v>0</v>
      </c>
      <c r="W15" s="171">
        <f t="shared" si="15"/>
        <v>0</v>
      </c>
      <c r="X15" s="172">
        <f t="shared" si="16"/>
        <v>0</v>
      </c>
      <c r="Y15" s="171">
        <f t="shared" si="17"/>
        <v>0</v>
      </c>
      <c r="Z15" s="172">
        <f t="shared" si="18"/>
        <v>0</v>
      </c>
      <c r="AA15" s="171">
        <f t="shared" si="19"/>
        <v>0</v>
      </c>
      <c r="AB15" s="172">
        <f t="shared" si="20"/>
        <v>0</v>
      </c>
      <c r="AC15" s="171">
        <f t="shared" si="21"/>
        <v>0</v>
      </c>
      <c r="AD15" s="172">
        <f t="shared" si="22"/>
        <v>0</v>
      </c>
      <c r="AE15" s="171">
        <f t="shared" si="23"/>
        <v>0</v>
      </c>
      <c r="AF15" s="172">
        <f t="shared" si="24"/>
        <v>0</v>
      </c>
      <c r="AG15" s="171">
        <f t="shared" si="25"/>
        <v>7</v>
      </c>
      <c r="AH15" s="172">
        <f t="shared" si="26"/>
        <v>7</v>
      </c>
      <c r="AI15" s="179"/>
      <c r="AJ15" s="173" t="str">
        <f t="shared" si="1"/>
        <v> </v>
      </c>
      <c r="AK15" s="174" t="str">
        <f t="shared" si="2"/>
        <v> </v>
      </c>
      <c r="AL15" s="198" t="str">
        <f t="shared" si="28"/>
        <v> </v>
      </c>
      <c r="AM15" s="205" t="str">
        <f t="shared" si="29"/>
        <v> </v>
      </c>
      <c r="AN15" s="179"/>
      <c r="AO15" s="179"/>
      <c r="AP15" s="179"/>
      <c r="AQ15" s="179"/>
      <c r="AR15" s="179"/>
      <c r="AS15" s="179"/>
      <c r="AT15" s="179"/>
      <c r="AU15" s="179"/>
      <c r="AV15" s="179"/>
    </row>
    <row r="16" spans="1:48" s="33" customFormat="1" ht="22.5">
      <c r="A16" s="177">
        <f>'liste améliorations'!A25</f>
        <v>10</v>
      </c>
      <c r="B16" s="322" t="str">
        <f>'liste améliorations'!B25</f>
        <v>Remplacer les optiques existantes par des optiques performantes</v>
      </c>
      <c r="C16" s="173" t="str">
        <f>'liste améliorations'!C25</f>
        <v>-</v>
      </c>
      <c r="D16" s="174" t="str">
        <f>'liste améliorations'!D25</f>
        <v>-</v>
      </c>
      <c r="E16" s="198">
        <f>IF('liens Q R'!I16=2,'liens Q R'!J60,IF('liens Q R'!I16=3,0.05*'liens Q R'!J60,0))</f>
        <v>0</v>
      </c>
      <c r="F16" s="205">
        <f t="shared" si="27"/>
        <v>0</v>
      </c>
      <c r="G16" s="191"/>
      <c r="H16" s="178" t="str">
        <f>'liste améliorations'!B26</f>
        <v> Amélioration du confort visuel : le rendement des luminaires peut augmenter de 75%</v>
      </c>
      <c r="J16" s="184">
        <f>K16+M16+O16+Q16+S16+U16+W16+Y16+AA16+AC16+AE16+AG16</f>
        <v>8</v>
      </c>
      <c r="K16" s="171">
        <f t="shared" si="3"/>
        <v>0</v>
      </c>
      <c r="L16" s="172">
        <f t="shared" si="4"/>
        <v>0</v>
      </c>
      <c r="M16" s="171">
        <f t="shared" si="5"/>
        <v>0</v>
      </c>
      <c r="N16" s="172">
        <f t="shared" si="6"/>
        <v>0</v>
      </c>
      <c r="O16" s="171">
        <f t="shared" si="7"/>
        <v>0</v>
      </c>
      <c r="P16" s="172">
        <f t="shared" si="8"/>
        <v>0</v>
      </c>
      <c r="Q16" s="171">
        <f t="shared" si="9"/>
        <v>0</v>
      </c>
      <c r="R16" s="172">
        <f t="shared" si="10"/>
        <v>0</v>
      </c>
      <c r="S16" s="171">
        <f t="shared" si="11"/>
        <v>0</v>
      </c>
      <c r="T16" s="172">
        <f t="shared" si="12"/>
        <v>0</v>
      </c>
      <c r="U16" s="171">
        <f t="shared" si="13"/>
        <v>0</v>
      </c>
      <c r="V16" s="172">
        <f t="shared" si="14"/>
        <v>0</v>
      </c>
      <c r="W16" s="171">
        <f t="shared" si="15"/>
        <v>0</v>
      </c>
      <c r="X16" s="172">
        <f t="shared" si="16"/>
        <v>0</v>
      </c>
      <c r="Y16" s="171">
        <f t="shared" si="17"/>
        <v>0</v>
      </c>
      <c r="Z16" s="172">
        <f t="shared" si="18"/>
        <v>0</v>
      </c>
      <c r="AA16" s="171">
        <f t="shared" si="19"/>
        <v>0</v>
      </c>
      <c r="AB16" s="172">
        <f t="shared" si="20"/>
        <v>0</v>
      </c>
      <c r="AC16" s="171">
        <f t="shared" si="21"/>
        <v>0</v>
      </c>
      <c r="AD16" s="172">
        <f t="shared" si="22"/>
        <v>0</v>
      </c>
      <c r="AE16" s="171">
        <f t="shared" si="23"/>
        <v>0</v>
      </c>
      <c r="AF16" s="172">
        <f t="shared" si="24"/>
        <v>0</v>
      </c>
      <c r="AG16" s="171">
        <f t="shared" si="25"/>
        <v>8</v>
      </c>
      <c r="AH16" s="172">
        <f t="shared" si="26"/>
        <v>8</v>
      </c>
      <c r="AI16" s="179"/>
      <c r="AJ16" s="173" t="str">
        <f aca="true" t="shared" si="30" ref="AJ16:AJ32">IF(AM16=" "," ",C16)</f>
        <v> </v>
      </c>
      <c r="AK16" s="174" t="str">
        <f aca="true" t="shared" si="31" ref="AK16:AK32">IF(AM16=" "," ",D16)</f>
        <v> </v>
      </c>
      <c r="AL16" s="198" t="str">
        <f t="shared" si="28"/>
        <v> </v>
      </c>
      <c r="AM16" s="205" t="str">
        <f t="shared" si="29"/>
        <v> </v>
      </c>
      <c r="AN16" s="179"/>
      <c r="AO16" s="179"/>
      <c r="AP16" s="179"/>
      <c r="AQ16" s="179"/>
      <c r="AR16" s="179"/>
      <c r="AS16" s="179"/>
      <c r="AT16" s="179"/>
      <c r="AU16" s="179"/>
      <c r="AV16" s="179"/>
    </row>
    <row r="17" spans="1:39" s="33" customFormat="1" ht="25.5">
      <c r="A17" s="177">
        <f>'liste améliorations'!A21</f>
        <v>8</v>
      </c>
      <c r="B17" s="322" t="str">
        <f>'liste améliorations'!B21</f>
        <v>Remplacer les ballasts électromagnétiques des luminaires fluorescents par des ballasts électroniques.</v>
      </c>
      <c r="C17" s="173">
        <f>'liste améliorations'!C21</f>
        <v>2</v>
      </c>
      <c r="D17" s="174">
        <f>'liste améliorations'!D21</f>
        <v>1</v>
      </c>
      <c r="E17" s="198">
        <f>'liens Q R'!J66</f>
        <v>0</v>
      </c>
      <c r="F17" s="205">
        <f t="shared" si="27"/>
        <v>0</v>
      </c>
      <c r="G17" s="191"/>
      <c r="H17" s="178" t="str">
        <f>'liste améliorations'!B22</f>
        <v>Economie de l'ordre de 20%</v>
      </c>
      <c r="J17" s="184">
        <f>K17+M17+O17+Q17+S17+U17+W17+Y17+AA17+AC17+AE17+AG17</f>
        <v>9</v>
      </c>
      <c r="K17" s="171">
        <f t="shared" si="3"/>
        <v>0</v>
      </c>
      <c r="L17" s="172">
        <f t="shared" si="4"/>
        <v>0</v>
      </c>
      <c r="M17" s="171">
        <f t="shared" si="5"/>
        <v>0</v>
      </c>
      <c r="N17" s="172">
        <f t="shared" si="6"/>
        <v>0</v>
      </c>
      <c r="O17" s="171">
        <f t="shared" si="7"/>
        <v>0</v>
      </c>
      <c r="P17" s="172">
        <f t="shared" si="8"/>
        <v>0</v>
      </c>
      <c r="Q17" s="171">
        <f t="shared" si="9"/>
        <v>0</v>
      </c>
      <c r="R17" s="172">
        <f t="shared" si="10"/>
        <v>0</v>
      </c>
      <c r="S17" s="171">
        <f t="shared" si="11"/>
        <v>0</v>
      </c>
      <c r="T17" s="172">
        <f t="shared" si="12"/>
        <v>0</v>
      </c>
      <c r="U17" s="171">
        <f t="shared" si="13"/>
        <v>0</v>
      </c>
      <c r="V17" s="172">
        <f t="shared" si="14"/>
        <v>0</v>
      </c>
      <c r="W17" s="171">
        <f t="shared" si="15"/>
        <v>0</v>
      </c>
      <c r="X17" s="172">
        <f t="shared" si="16"/>
        <v>0</v>
      </c>
      <c r="Y17" s="171">
        <f t="shared" si="17"/>
        <v>0</v>
      </c>
      <c r="Z17" s="172">
        <f t="shared" si="18"/>
        <v>0</v>
      </c>
      <c r="AA17" s="171">
        <f t="shared" si="19"/>
        <v>0</v>
      </c>
      <c r="AB17" s="172">
        <f t="shared" si="20"/>
        <v>0</v>
      </c>
      <c r="AC17" s="171">
        <f t="shared" si="21"/>
        <v>0</v>
      </c>
      <c r="AD17" s="172">
        <f t="shared" si="22"/>
        <v>0</v>
      </c>
      <c r="AE17" s="171">
        <f t="shared" si="23"/>
        <v>0</v>
      </c>
      <c r="AF17" s="172">
        <f t="shared" si="24"/>
        <v>0</v>
      </c>
      <c r="AG17" s="171">
        <f t="shared" si="25"/>
        <v>9</v>
      </c>
      <c r="AH17" s="172">
        <f t="shared" si="26"/>
        <v>9</v>
      </c>
      <c r="AJ17" s="173" t="str">
        <f t="shared" si="30"/>
        <v> </v>
      </c>
      <c r="AK17" s="174" t="str">
        <f t="shared" si="31"/>
        <v> </v>
      </c>
      <c r="AL17" s="198" t="str">
        <f t="shared" si="28"/>
        <v> </v>
      </c>
      <c r="AM17" s="205" t="str">
        <f t="shared" si="29"/>
        <v> </v>
      </c>
    </row>
    <row r="18" spans="1:39" s="33" customFormat="1" ht="25.5">
      <c r="A18" s="180">
        <f>'liste améliorations'!A7</f>
        <v>1</v>
      </c>
      <c r="B18" s="323" t="str">
        <f>'liste améliorations'!B7</f>
        <v>Remplacer les lampes à incandescence par des lampes fluorescentes compactes</v>
      </c>
      <c r="C18" s="173">
        <f>'liste améliorations'!C7</f>
        <v>3</v>
      </c>
      <c r="D18" s="174">
        <f>'liste améliorations'!D7</f>
        <v>3</v>
      </c>
      <c r="E18" s="198">
        <f>'liens Q R'!J74</f>
        <v>0</v>
      </c>
      <c r="F18" s="205">
        <f t="shared" si="27"/>
        <v>0</v>
      </c>
      <c r="G18" s="191"/>
      <c r="H18" s="181" t="str">
        <f>'liste améliorations'!B8</f>
        <v> Economie d'environ 40 à 70%, temps de retour d'environ 1 à 3 ans</v>
      </c>
      <c r="J18" s="184">
        <f>K18+M18+O18+Q18+S18+U18+W18+Y18+AA18+AC18+AE18+AG18</f>
        <v>10</v>
      </c>
      <c r="K18" s="171">
        <f t="shared" si="3"/>
        <v>0</v>
      </c>
      <c r="L18" s="172">
        <f t="shared" si="4"/>
        <v>0</v>
      </c>
      <c r="M18" s="171">
        <f t="shared" si="5"/>
        <v>0</v>
      </c>
      <c r="N18" s="172">
        <f t="shared" si="6"/>
        <v>0</v>
      </c>
      <c r="O18" s="171">
        <f t="shared" si="7"/>
        <v>0</v>
      </c>
      <c r="P18" s="172">
        <f t="shared" si="8"/>
        <v>0</v>
      </c>
      <c r="Q18" s="171">
        <f t="shared" si="9"/>
        <v>0</v>
      </c>
      <c r="R18" s="172">
        <f t="shared" si="10"/>
        <v>0</v>
      </c>
      <c r="S18" s="171">
        <f t="shared" si="11"/>
        <v>0</v>
      </c>
      <c r="T18" s="172">
        <f t="shared" si="12"/>
        <v>0</v>
      </c>
      <c r="U18" s="171">
        <f t="shared" si="13"/>
        <v>0</v>
      </c>
      <c r="V18" s="172">
        <f t="shared" si="14"/>
        <v>0</v>
      </c>
      <c r="W18" s="171">
        <f t="shared" si="15"/>
        <v>0</v>
      </c>
      <c r="X18" s="172">
        <f t="shared" si="16"/>
        <v>0</v>
      </c>
      <c r="Y18" s="171">
        <f t="shared" si="17"/>
        <v>0</v>
      </c>
      <c r="Z18" s="172">
        <f t="shared" si="18"/>
        <v>0</v>
      </c>
      <c r="AA18" s="171">
        <f t="shared" si="19"/>
        <v>0</v>
      </c>
      <c r="AB18" s="172">
        <f t="shared" si="20"/>
        <v>0</v>
      </c>
      <c r="AC18" s="171">
        <f t="shared" si="21"/>
        <v>0</v>
      </c>
      <c r="AD18" s="172">
        <f t="shared" si="22"/>
        <v>0</v>
      </c>
      <c r="AE18" s="171">
        <f t="shared" si="23"/>
        <v>0</v>
      </c>
      <c r="AF18" s="172">
        <f t="shared" si="24"/>
        <v>0</v>
      </c>
      <c r="AG18" s="171">
        <f t="shared" si="25"/>
        <v>10</v>
      </c>
      <c r="AH18" s="172">
        <f t="shared" si="26"/>
        <v>10</v>
      </c>
      <c r="AJ18" s="173" t="str">
        <f t="shared" si="30"/>
        <v> </v>
      </c>
      <c r="AK18" s="174" t="str">
        <f t="shared" si="31"/>
        <v> </v>
      </c>
      <c r="AL18" s="198" t="str">
        <f t="shared" si="28"/>
        <v> </v>
      </c>
      <c r="AM18" s="205" t="str">
        <f t="shared" si="29"/>
        <v> </v>
      </c>
    </row>
    <row r="19" spans="1:39" s="33" customFormat="1" ht="12.75">
      <c r="A19" s="180">
        <f>'liste améliorations'!A15</f>
        <v>5</v>
      </c>
      <c r="B19" s="323" t="str">
        <f>'liste améliorations'!B15</f>
        <v>Remplacer les tubes fluo 38 mm par des tubes 26 mm</v>
      </c>
      <c r="C19" s="173">
        <f>'liste améliorations'!C15</f>
        <v>1</v>
      </c>
      <c r="D19" s="174">
        <f>'liste améliorations'!D15</f>
        <v>3</v>
      </c>
      <c r="E19" s="198">
        <f>'liens Q R'!J77</f>
        <v>0</v>
      </c>
      <c r="F19" s="205">
        <f t="shared" si="27"/>
        <v>0</v>
      </c>
      <c r="G19" s="191"/>
      <c r="H19" s="181" t="str">
        <f>'liste améliorations'!B16</f>
        <v> Economie d'environ 8%, temps de retour d'environ 2 ans</v>
      </c>
      <c r="J19" s="184">
        <f>K19+M19+O19+Q19+S19+U19+W19+Y19+AA19+AC19+AE19+AG19</f>
        <v>11</v>
      </c>
      <c r="K19" s="171">
        <f t="shared" si="3"/>
        <v>0</v>
      </c>
      <c r="L19" s="172">
        <f t="shared" si="4"/>
        <v>0</v>
      </c>
      <c r="M19" s="171">
        <f t="shared" si="5"/>
        <v>0</v>
      </c>
      <c r="N19" s="172">
        <f t="shared" si="6"/>
        <v>0</v>
      </c>
      <c r="O19" s="171">
        <f t="shared" si="7"/>
        <v>0</v>
      </c>
      <c r="P19" s="172">
        <f t="shared" si="8"/>
        <v>0</v>
      </c>
      <c r="Q19" s="171">
        <f t="shared" si="9"/>
        <v>0</v>
      </c>
      <c r="R19" s="172">
        <f t="shared" si="10"/>
        <v>0</v>
      </c>
      <c r="S19" s="171">
        <f t="shared" si="11"/>
        <v>0</v>
      </c>
      <c r="T19" s="172">
        <f t="shared" si="12"/>
        <v>0</v>
      </c>
      <c r="U19" s="171">
        <f t="shared" si="13"/>
        <v>0</v>
      </c>
      <c r="V19" s="172">
        <f t="shared" si="14"/>
        <v>0</v>
      </c>
      <c r="W19" s="171">
        <f t="shared" si="15"/>
        <v>0</v>
      </c>
      <c r="X19" s="172">
        <f t="shared" si="16"/>
        <v>0</v>
      </c>
      <c r="Y19" s="171">
        <f t="shared" si="17"/>
        <v>0</v>
      </c>
      <c r="Z19" s="172">
        <f t="shared" si="18"/>
        <v>0</v>
      </c>
      <c r="AA19" s="171">
        <f t="shared" si="19"/>
        <v>0</v>
      </c>
      <c r="AB19" s="172">
        <f t="shared" si="20"/>
        <v>0</v>
      </c>
      <c r="AC19" s="171">
        <f t="shared" si="21"/>
        <v>0</v>
      </c>
      <c r="AD19" s="172">
        <f t="shared" si="22"/>
        <v>0</v>
      </c>
      <c r="AE19" s="171">
        <f t="shared" si="23"/>
        <v>0</v>
      </c>
      <c r="AF19" s="172">
        <f t="shared" si="24"/>
        <v>0</v>
      </c>
      <c r="AG19" s="171">
        <f t="shared" si="25"/>
        <v>11</v>
      </c>
      <c r="AH19" s="172">
        <f t="shared" si="26"/>
        <v>11</v>
      </c>
      <c r="AJ19" s="173" t="str">
        <f t="shared" si="30"/>
        <v> </v>
      </c>
      <c r="AK19" s="174" t="str">
        <f t="shared" si="31"/>
        <v> </v>
      </c>
      <c r="AL19" s="198" t="str">
        <f t="shared" si="28"/>
        <v> </v>
      </c>
      <c r="AM19" s="205" t="str">
        <f t="shared" si="29"/>
        <v> </v>
      </c>
    </row>
    <row r="20" spans="2:39" ht="24.75" customHeight="1">
      <c r="B20" s="40"/>
      <c r="C20" s="14"/>
      <c r="D20" s="15"/>
      <c r="E20" s="199"/>
      <c r="F20" s="204"/>
      <c r="G20" s="192"/>
      <c r="H20" s="170"/>
      <c r="AJ20" s="173"/>
      <c r="AK20" s="174"/>
      <c r="AL20" s="198"/>
      <c r="AM20" s="205" t="str">
        <f aca="true" t="shared" si="32" ref="AM20:AM32">IF(AND(E20&gt;0,E20&lt;1),"-",IF(F20&lt;1," ",F20))</f>
        <v> </v>
      </c>
    </row>
    <row r="21" spans="1:39" s="1" customFormat="1" ht="12.75">
      <c r="A21" s="210" t="s">
        <v>43</v>
      </c>
      <c r="B21" s="176"/>
      <c r="C21" s="14"/>
      <c r="D21" s="15"/>
      <c r="E21" s="200"/>
      <c r="F21" s="206"/>
      <c r="G21" s="192"/>
      <c r="H21" s="169"/>
      <c r="AJ21" s="173"/>
      <c r="AK21" s="174"/>
      <c r="AL21" s="198"/>
      <c r="AM21" s="205" t="str">
        <f t="shared" si="32"/>
        <v> </v>
      </c>
    </row>
    <row r="22" spans="1:39" s="150" customFormat="1" ht="12.75">
      <c r="A22" s="211" t="s">
        <v>9</v>
      </c>
      <c r="B22" s="175"/>
      <c r="C22" s="145"/>
      <c r="D22" s="146"/>
      <c r="E22" s="201"/>
      <c r="F22" s="207"/>
      <c r="G22" s="193"/>
      <c r="H22" s="18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J22" s="173"/>
      <c r="AK22" s="174"/>
      <c r="AL22" s="198"/>
      <c r="AM22" s="205" t="str">
        <f t="shared" si="32"/>
        <v> </v>
      </c>
    </row>
    <row r="23" spans="1:39" s="2" customFormat="1" ht="22.5">
      <c r="A23" s="177">
        <f>'liste améliorations'!A50</f>
        <v>10</v>
      </c>
      <c r="B23" s="322" t="str">
        <f>'liste améliorations'!B50</f>
        <v>Nettoyer les réflecteurs des luminaires.</v>
      </c>
      <c r="C23" s="325" t="str">
        <f>'liste améliorations'!C50</f>
        <v>- </v>
      </c>
      <c r="D23" s="326" t="str">
        <f>'liste améliorations'!D50</f>
        <v>-</v>
      </c>
      <c r="E23" s="198">
        <f>'liens Q R'!J90</f>
        <v>0</v>
      </c>
      <c r="F23" s="205">
        <f>IF(OR(C23="-",D23="-"),0.1*0.1*E23,C23*D23*E23)</f>
        <v>0</v>
      </c>
      <c r="G23" s="191"/>
      <c r="H23" s="178" t="str">
        <f>'liste améliorations'!B51</f>
        <v> Si le nettoyage est annuel, la chute de l'éclairement est de l'ordre de 10 à 15 %, </v>
      </c>
      <c r="J23" s="188">
        <f aca="true" t="shared" si="33" ref="J23:J32">K23+M23+O23+Q23+S23+U23+W23+Y23+AA23+AC23+AE23+AG23</f>
        <v>1</v>
      </c>
      <c r="K23" s="189">
        <f>IF(F23=27,1,0)</f>
        <v>0</v>
      </c>
      <c r="L23" s="190">
        <f>IF(F23=27,1,0)</f>
        <v>0</v>
      </c>
      <c r="M23" s="189">
        <f>IF($F23=M$8,L32+1,0)</f>
        <v>0</v>
      </c>
      <c r="N23" s="190">
        <f>IF($F23=M$8,M23,L32)</f>
        <v>0</v>
      </c>
      <c r="O23" s="189">
        <f>IF($F23=O$8,N32+1,0)</f>
        <v>0</v>
      </c>
      <c r="P23" s="190">
        <f>IF($F23=O$8,O23,N32)</f>
        <v>0</v>
      </c>
      <c r="Q23" s="189">
        <f>IF($F23=Q$8,P32+1,0)</f>
        <v>0</v>
      </c>
      <c r="R23" s="190">
        <f>IF($F23=Q$8,Q23,P32)</f>
        <v>0</v>
      </c>
      <c r="S23" s="189">
        <f>IF($F23=S$8,R32+1,0)</f>
        <v>0</v>
      </c>
      <c r="T23" s="190">
        <f>IF($F23=S$8,S23,R32)</f>
        <v>0</v>
      </c>
      <c r="U23" s="189">
        <f>IF($F23=U$8,T32+1,0)</f>
        <v>0</v>
      </c>
      <c r="V23" s="190">
        <f>IF($F23=U$8,U23,T32)</f>
        <v>0</v>
      </c>
      <c r="W23" s="189">
        <f>IF($F23=W$8,V32+1,0)</f>
        <v>0</v>
      </c>
      <c r="X23" s="190">
        <f>IF($F23=W$8,W23,V32)</f>
        <v>0</v>
      </c>
      <c r="Y23" s="189">
        <f>IF($F23=Y$8,X32+1,0)</f>
        <v>0</v>
      </c>
      <c r="Z23" s="190">
        <f>IF($F23=Y$8,Y23,X32)</f>
        <v>0</v>
      </c>
      <c r="AA23" s="189">
        <f>IF($F23=AA$8,Z32+1,0)</f>
        <v>0</v>
      </c>
      <c r="AB23" s="190">
        <f>IF($F23=AA$8,AA23,Z32)</f>
        <v>0</v>
      </c>
      <c r="AC23" s="189">
        <f>IF($F23=AC$8,AB32+1,0)</f>
        <v>0</v>
      </c>
      <c r="AD23" s="190">
        <f>IF($F23=AC$8,AC23,AB32)</f>
        <v>0</v>
      </c>
      <c r="AE23" s="189">
        <f>IF(AND($F23&gt;0,$F23&lt;1),AD32+1,0)</f>
        <v>0</v>
      </c>
      <c r="AF23" s="190">
        <f>IF(AND($F23&gt;0,$F23&lt;1),AE23,AD32)</f>
        <v>0</v>
      </c>
      <c r="AG23" s="189">
        <f>IF($F23=AG$8,AF32+1,0)</f>
        <v>1</v>
      </c>
      <c r="AH23" s="190">
        <f>IF($F23=AG$8,AG23,AF32)</f>
        <v>1</v>
      </c>
      <c r="AJ23" s="173" t="str">
        <f t="shared" si="30"/>
        <v> </v>
      </c>
      <c r="AK23" s="174" t="str">
        <f t="shared" si="31"/>
        <v> </v>
      </c>
      <c r="AL23" s="198" t="str">
        <f aca="true" t="shared" si="34" ref="AL23:AL32">IF(E23&lt;1," ",E23)</f>
        <v> </v>
      </c>
      <c r="AM23" s="205" t="str">
        <f t="shared" si="32"/>
        <v> </v>
      </c>
    </row>
    <row r="24" spans="1:39" s="2" customFormat="1" ht="12.75">
      <c r="A24" s="177">
        <f>'liste améliorations'!A36</f>
        <v>3</v>
      </c>
      <c r="B24" s="322" t="str">
        <f>'liste améliorations'!B36</f>
        <v>Organiser une campagne de sensibilisation des occupants</v>
      </c>
      <c r="C24" s="325">
        <f>'liste améliorations'!C36</f>
        <v>2</v>
      </c>
      <c r="D24" s="326">
        <f>'liste améliorations'!D36</f>
        <v>3</v>
      </c>
      <c r="E24" s="198">
        <f>'liens Q R'!J96</f>
        <v>0</v>
      </c>
      <c r="F24" s="205">
        <f aca="true" t="shared" si="35" ref="F24:F32">IF(OR(C24="-",D24="-"),0.1*0.1*E24,C24*D24*E24)</f>
        <v>0</v>
      </c>
      <c r="G24" s="191"/>
      <c r="H24" s="178" t="str">
        <f>'liste améliorations'!B37</f>
        <v> </v>
      </c>
      <c r="J24" s="184">
        <f t="shared" si="33"/>
        <v>2</v>
      </c>
      <c r="K24" s="171">
        <f aca="true" t="shared" si="36" ref="K24:K32">IF(F24=K$8,L23+1,0)</f>
        <v>0</v>
      </c>
      <c r="L24" s="172">
        <f aca="true" t="shared" si="37" ref="L24:L32">IF(F24=K$8,K24,L23)</f>
        <v>0</v>
      </c>
      <c r="M24" s="171">
        <f aca="true" t="shared" si="38" ref="M24:M32">IF($F24=M$8,N23+1,0)</f>
        <v>0</v>
      </c>
      <c r="N24" s="172">
        <f aca="true" t="shared" si="39" ref="N24:N32">IF($F24=M$8,M24,N23)</f>
        <v>0</v>
      </c>
      <c r="O24" s="171">
        <f aca="true" t="shared" si="40" ref="O24:O32">IF($F24=O$8,P23+1,0)</f>
        <v>0</v>
      </c>
      <c r="P24" s="172">
        <f aca="true" t="shared" si="41" ref="P24:P32">IF($F24=O$8,O24,P23)</f>
        <v>0</v>
      </c>
      <c r="Q24" s="171">
        <f aca="true" t="shared" si="42" ref="Q24:Q32">IF($F24=Q$8,R23+1,0)</f>
        <v>0</v>
      </c>
      <c r="R24" s="172">
        <f aca="true" t="shared" si="43" ref="R24:R32">IF($F24=Q$8,Q24,R23)</f>
        <v>0</v>
      </c>
      <c r="S24" s="171">
        <f aca="true" t="shared" si="44" ref="S24:S32">IF($F24=S$8,T23+1,0)</f>
        <v>0</v>
      </c>
      <c r="T24" s="172">
        <f aca="true" t="shared" si="45" ref="T24:T32">IF($F24=S$8,S24,T23)</f>
        <v>0</v>
      </c>
      <c r="U24" s="171">
        <f aca="true" t="shared" si="46" ref="U24:U32">IF($F24=U$8,V23+1,0)</f>
        <v>0</v>
      </c>
      <c r="V24" s="172">
        <f aca="true" t="shared" si="47" ref="V24:V32">IF($F24=U$8,U24,V23)</f>
        <v>0</v>
      </c>
      <c r="W24" s="171">
        <f aca="true" t="shared" si="48" ref="W24:W32">IF($F24=W$8,X23+1,0)</f>
        <v>0</v>
      </c>
      <c r="X24" s="172">
        <f aca="true" t="shared" si="49" ref="X24:X32">IF($F24=W$8,W24,X23)</f>
        <v>0</v>
      </c>
      <c r="Y24" s="171">
        <f aca="true" t="shared" si="50" ref="Y24:Y32">IF($F24=Y$8,Z23+1,0)</f>
        <v>0</v>
      </c>
      <c r="Z24" s="172">
        <f aca="true" t="shared" si="51" ref="Z24:Z32">IF($F24=Y$8,Y24,Z23)</f>
        <v>0</v>
      </c>
      <c r="AA24" s="171">
        <f aca="true" t="shared" si="52" ref="AA24:AA32">IF($F24=AA$8,AB23+1,0)</f>
        <v>0</v>
      </c>
      <c r="AB24" s="172">
        <f aca="true" t="shared" si="53" ref="AB24:AB32">IF($F24=AA$8,AA24,AB23)</f>
        <v>0</v>
      </c>
      <c r="AC24" s="171">
        <f>IF($F24=AC$8,AD23+1,0)</f>
        <v>0</v>
      </c>
      <c r="AD24" s="172">
        <f>IF($F24=AC$8,AC24,AD23)</f>
        <v>0</v>
      </c>
      <c r="AE24" s="171">
        <f>IF(AND($F24&gt;0,$F24&lt;1),AF23+1,0)</f>
        <v>0</v>
      </c>
      <c r="AF24" s="172">
        <f aca="true" t="shared" si="54" ref="AF24:AF32">IF(AND($F24&gt;0,$F24&lt;1),AE24,AF23)</f>
        <v>0</v>
      </c>
      <c r="AG24" s="171">
        <f aca="true" t="shared" si="55" ref="AG24:AG32">IF($F24=AG$8,AH23+1,0)</f>
        <v>2</v>
      </c>
      <c r="AH24" s="172">
        <f aca="true" t="shared" si="56" ref="AH24:AH32">IF($F24=AG$8,AG24,AH23)</f>
        <v>2</v>
      </c>
      <c r="AJ24" s="173" t="str">
        <f t="shared" si="30"/>
        <v> </v>
      </c>
      <c r="AK24" s="174" t="str">
        <f t="shared" si="31"/>
        <v> </v>
      </c>
      <c r="AL24" s="198" t="str">
        <f t="shared" si="34"/>
        <v> </v>
      </c>
      <c r="AM24" s="205" t="str">
        <f t="shared" si="32"/>
        <v> </v>
      </c>
    </row>
    <row r="25" spans="1:39" s="2" customFormat="1" ht="25.5">
      <c r="A25" s="180">
        <f>'liste améliorations'!A32</f>
        <v>1</v>
      </c>
      <c r="B25" s="323" t="str">
        <f>'liste améliorations'!B32</f>
        <v> Installer des minuteries dans les locaux occupés de façon intermittente : sanitaires, couloirs, parking,…</v>
      </c>
      <c r="C25" s="325">
        <f>'liste améliorations'!C32</f>
        <v>3</v>
      </c>
      <c r="D25" s="326">
        <f>'liste améliorations'!D32</f>
        <v>3</v>
      </c>
      <c r="E25" s="198">
        <f>'liens Q R'!J101</f>
        <v>0</v>
      </c>
      <c r="F25" s="205">
        <f t="shared" si="35"/>
        <v>0</v>
      </c>
      <c r="G25" s="191"/>
      <c r="H25" s="178" t="str">
        <f>'liste améliorations'!B33</f>
        <v> </v>
      </c>
      <c r="J25" s="184">
        <f t="shared" si="33"/>
        <v>3</v>
      </c>
      <c r="K25" s="171">
        <f t="shared" si="36"/>
        <v>0</v>
      </c>
      <c r="L25" s="172">
        <f t="shared" si="37"/>
        <v>0</v>
      </c>
      <c r="M25" s="171">
        <f t="shared" si="38"/>
        <v>0</v>
      </c>
      <c r="N25" s="172">
        <f t="shared" si="39"/>
        <v>0</v>
      </c>
      <c r="O25" s="171">
        <f t="shared" si="40"/>
        <v>0</v>
      </c>
      <c r="P25" s="172">
        <f t="shared" si="41"/>
        <v>0</v>
      </c>
      <c r="Q25" s="171">
        <f t="shared" si="42"/>
        <v>0</v>
      </c>
      <c r="R25" s="172">
        <f t="shared" si="43"/>
        <v>0</v>
      </c>
      <c r="S25" s="171">
        <f t="shared" si="44"/>
        <v>0</v>
      </c>
      <c r="T25" s="172">
        <f t="shared" si="45"/>
        <v>0</v>
      </c>
      <c r="U25" s="171">
        <f t="shared" si="46"/>
        <v>0</v>
      </c>
      <c r="V25" s="172">
        <f t="shared" si="47"/>
        <v>0</v>
      </c>
      <c r="W25" s="171">
        <f t="shared" si="48"/>
        <v>0</v>
      </c>
      <c r="X25" s="172">
        <f t="shared" si="49"/>
        <v>0</v>
      </c>
      <c r="Y25" s="171">
        <f t="shared" si="50"/>
        <v>0</v>
      </c>
      <c r="Z25" s="172">
        <f t="shared" si="51"/>
        <v>0</v>
      </c>
      <c r="AA25" s="171">
        <f t="shared" si="52"/>
        <v>0</v>
      </c>
      <c r="AB25" s="172">
        <f t="shared" si="53"/>
        <v>0</v>
      </c>
      <c r="AC25" s="171">
        <f>IF($F25=AC$8,AD24+1,0)</f>
        <v>0</v>
      </c>
      <c r="AD25" s="172">
        <f>IF($F25=AC$8,AC25,AD24)</f>
        <v>0</v>
      </c>
      <c r="AE25" s="171">
        <f>IF(AND($F25&gt;0,$F25&lt;1),AF24+1,0)</f>
        <v>0</v>
      </c>
      <c r="AF25" s="172">
        <f t="shared" si="54"/>
        <v>0</v>
      </c>
      <c r="AG25" s="171">
        <f t="shared" si="55"/>
        <v>3</v>
      </c>
      <c r="AH25" s="172">
        <f t="shared" si="56"/>
        <v>3</v>
      </c>
      <c r="AJ25" s="173" t="str">
        <f t="shared" si="30"/>
        <v> </v>
      </c>
      <c r="AK25" s="174" t="str">
        <f t="shared" si="31"/>
        <v> </v>
      </c>
      <c r="AL25" s="198" t="str">
        <f t="shared" si="34"/>
        <v> </v>
      </c>
      <c r="AM25" s="205" t="str">
        <f t="shared" si="32"/>
        <v> </v>
      </c>
    </row>
    <row r="26" spans="1:39" s="2" customFormat="1" ht="12.75">
      <c r="A26" s="180">
        <f>'liste améliorations'!A34</f>
        <v>2</v>
      </c>
      <c r="B26" s="323" t="str">
        <f>'liste améliorations'!B34</f>
        <v> Installer une gestion horaire centralisée des bureaux paysagers</v>
      </c>
      <c r="C26" s="325">
        <f>'liste améliorations'!C34</f>
        <v>3</v>
      </c>
      <c r="D26" s="326">
        <f>'liste améliorations'!D34</f>
        <v>2</v>
      </c>
      <c r="E26" s="198">
        <f>'liens Q R'!J104</f>
        <v>0</v>
      </c>
      <c r="F26" s="205">
        <f t="shared" si="35"/>
        <v>0</v>
      </c>
      <c r="G26" s="191"/>
      <c r="H26" s="178" t="str">
        <f>'liste améliorations'!B35</f>
        <v> </v>
      </c>
      <c r="J26" s="185">
        <f t="shared" si="33"/>
        <v>4</v>
      </c>
      <c r="K26" s="186">
        <f t="shared" si="36"/>
        <v>0</v>
      </c>
      <c r="L26" s="187">
        <f t="shared" si="37"/>
        <v>0</v>
      </c>
      <c r="M26" s="186">
        <f t="shared" si="38"/>
        <v>0</v>
      </c>
      <c r="N26" s="187">
        <f t="shared" si="39"/>
        <v>0</v>
      </c>
      <c r="O26" s="186">
        <f t="shared" si="40"/>
        <v>0</v>
      </c>
      <c r="P26" s="187">
        <f t="shared" si="41"/>
        <v>0</v>
      </c>
      <c r="Q26" s="186">
        <f t="shared" si="42"/>
        <v>0</v>
      </c>
      <c r="R26" s="187">
        <f t="shared" si="43"/>
        <v>0</v>
      </c>
      <c r="S26" s="186">
        <f t="shared" si="44"/>
        <v>0</v>
      </c>
      <c r="T26" s="187">
        <f t="shared" si="45"/>
        <v>0</v>
      </c>
      <c r="U26" s="186">
        <f t="shared" si="46"/>
        <v>0</v>
      </c>
      <c r="V26" s="187">
        <f t="shared" si="47"/>
        <v>0</v>
      </c>
      <c r="W26" s="186">
        <f t="shared" si="48"/>
        <v>0</v>
      </c>
      <c r="X26" s="187">
        <f t="shared" si="49"/>
        <v>0</v>
      </c>
      <c r="Y26" s="186">
        <f t="shared" si="50"/>
        <v>0</v>
      </c>
      <c r="Z26" s="187">
        <f t="shared" si="51"/>
        <v>0</v>
      </c>
      <c r="AA26" s="186">
        <f t="shared" si="52"/>
        <v>0</v>
      </c>
      <c r="AB26" s="187">
        <f t="shared" si="53"/>
        <v>0</v>
      </c>
      <c r="AC26" s="186">
        <f>IF($F26=AC$8,AD25+1,0)</f>
        <v>0</v>
      </c>
      <c r="AD26" s="187">
        <f>IF($F26=AC$8,AC26,AD25)</f>
        <v>0</v>
      </c>
      <c r="AE26" s="186">
        <f>IF(AND($F26&gt;0,$F26&lt;1),AF25+1,0)</f>
        <v>0</v>
      </c>
      <c r="AF26" s="187">
        <f t="shared" si="54"/>
        <v>0</v>
      </c>
      <c r="AG26" s="186">
        <f t="shared" si="55"/>
        <v>4</v>
      </c>
      <c r="AH26" s="187">
        <f t="shared" si="56"/>
        <v>4</v>
      </c>
      <c r="AJ26" s="173" t="str">
        <f t="shared" si="30"/>
        <v> </v>
      </c>
      <c r="AK26" s="174" t="str">
        <f t="shared" si="31"/>
        <v> </v>
      </c>
      <c r="AL26" s="198" t="str">
        <f t="shared" si="34"/>
        <v> </v>
      </c>
      <c r="AM26" s="205" t="str">
        <f t="shared" si="32"/>
        <v> </v>
      </c>
    </row>
    <row r="27" spans="1:39" s="2" customFormat="1" ht="25.5">
      <c r="A27" s="212">
        <f>'liste améliorations'!A46</f>
        <v>8</v>
      </c>
      <c r="B27" s="324" t="str">
        <f>'liste améliorations'!B46</f>
        <v>Installer des détecteurs de présence dans les locaux occupés de façon irrégulière (salles de réunion,...)</v>
      </c>
      <c r="C27" s="327">
        <f>'liste améliorations'!C46</f>
        <v>2</v>
      </c>
      <c r="D27" s="328">
        <f>'liste améliorations'!D46</f>
        <v>2</v>
      </c>
      <c r="E27" s="198">
        <f>'liens Q R'!J107</f>
        <v>0</v>
      </c>
      <c r="F27" s="205">
        <f t="shared" si="35"/>
        <v>0</v>
      </c>
      <c r="G27" s="191"/>
      <c r="H27" s="181" t="str">
        <f>'liste améliorations'!B47</f>
        <v>Temps de retour de 2 à 4 ans si les ballasts doivent être remplacés par des ballasts électroniques</v>
      </c>
      <c r="J27" s="184">
        <f t="shared" si="33"/>
        <v>5</v>
      </c>
      <c r="K27" s="171">
        <f t="shared" si="36"/>
        <v>0</v>
      </c>
      <c r="L27" s="172">
        <f t="shared" si="37"/>
        <v>0</v>
      </c>
      <c r="M27" s="171">
        <f t="shared" si="38"/>
        <v>0</v>
      </c>
      <c r="N27" s="172">
        <f t="shared" si="39"/>
        <v>0</v>
      </c>
      <c r="O27" s="171">
        <f t="shared" si="40"/>
        <v>0</v>
      </c>
      <c r="P27" s="172">
        <f t="shared" si="41"/>
        <v>0</v>
      </c>
      <c r="Q27" s="171">
        <f t="shared" si="42"/>
        <v>0</v>
      </c>
      <c r="R27" s="172">
        <f t="shared" si="43"/>
        <v>0</v>
      </c>
      <c r="S27" s="171">
        <f t="shared" si="44"/>
        <v>0</v>
      </c>
      <c r="T27" s="172">
        <f t="shared" si="45"/>
        <v>0</v>
      </c>
      <c r="U27" s="171">
        <f t="shared" si="46"/>
        <v>0</v>
      </c>
      <c r="V27" s="172">
        <f t="shared" si="47"/>
        <v>0</v>
      </c>
      <c r="W27" s="171">
        <f t="shared" si="48"/>
        <v>0</v>
      </c>
      <c r="X27" s="172">
        <f t="shared" si="49"/>
        <v>0</v>
      </c>
      <c r="Y27" s="171">
        <f t="shared" si="50"/>
        <v>0</v>
      </c>
      <c r="Z27" s="172">
        <f t="shared" si="51"/>
        <v>0</v>
      </c>
      <c r="AA27" s="171">
        <f t="shared" si="52"/>
        <v>0</v>
      </c>
      <c r="AB27" s="172">
        <f t="shared" si="53"/>
        <v>0</v>
      </c>
      <c r="AC27" s="171">
        <f>IF($F27=AC$8,AC26+1,0)</f>
        <v>0</v>
      </c>
      <c r="AD27" s="172">
        <f>IF($F27=AC$8,AC27,AB26)</f>
        <v>0</v>
      </c>
      <c r="AE27" s="171">
        <f>IF(AND($F27&gt;0,$F27&lt;1),AE26+1,0)</f>
        <v>0</v>
      </c>
      <c r="AF27" s="172">
        <f t="shared" si="54"/>
        <v>0</v>
      </c>
      <c r="AG27" s="171">
        <f t="shared" si="55"/>
        <v>5</v>
      </c>
      <c r="AH27" s="172">
        <f t="shared" si="56"/>
        <v>5</v>
      </c>
      <c r="AJ27" s="173" t="str">
        <f t="shared" si="30"/>
        <v> </v>
      </c>
      <c r="AK27" s="174" t="str">
        <f t="shared" si="31"/>
        <v> </v>
      </c>
      <c r="AL27" s="198" t="str">
        <f t="shared" si="34"/>
        <v> </v>
      </c>
      <c r="AM27" s="205" t="str">
        <f t="shared" si="32"/>
        <v> </v>
      </c>
    </row>
    <row r="28" spans="1:39" s="2" customFormat="1" ht="38.25">
      <c r="A28" s="212">
        <f>'liste améliorations'!A38</f>
        <v>4</v>
      </c>
      <c r="B28" s="324" t="str">
        <f>'liste améliorations'!B38</f>
        <v>Réguler l'éclairage extérieur en fonction d'une programmation horaire, de cellules photoélectriques, de détecteurs de présence ou en synchronisme avec l'éclairage public.</v>
      </c>
      <c r="C28" s="327">
        <f>'liste améliorations'!C38</f>
        <v>3</v>
      </c>
      <c r="D28" s="328">
        <f>'liste améliorations'!D38</f>
        <v>2</v>
      </c>
      <c r="E28" s="198">
        <f>'liens Q R'!J111</f>
        <v>0</v>
      </c>
      <c r="F28" s="205">
        <f>IF(OR(C28="-",D28="-"),0.1*0.1*E28,C28*D28*E28)</f>
        <v>0</v>
      </c>
      <c r="G28" s="191"/>
      <c r="H28" s="181" t="str">
        <f>'liste améliorations'!B39</f>
        <v>   </v>
      </c>
      <c r="J28" s="184">
        <f>K28+M28+O28+Q28+S28+U28+W28+Y28+AA28+AC28+AE28+AG28</f>
        <v>6</v>
      </c>
      <c r="K28" s="171">
        <f>IF(F28=K$8,L27+1,0)</f>
        <v>0</v>
      </c>
      <c r="L28" s="172">
        <f>IF(F28=K$8,K28,L27)</f>
        <v>0</v>
      </c>
      <c r="M28" s="171">
        <f>IF($F28=M$8,N27+1,0)</f>
        <v>0</v>
      </c>
      <c r="N28" s="172">
        <f>IF($F28=M$8,M28,N27)</f>
        <v>0</v>
      </c>
      <c r="O28" s="171">
        <f>IF($F28=O$8,P27+1,0)</f>
        <v>0</v>
      </c>
      <c r="P28" s="172">
        <f>IF($F28=O$8,O28,P27)</f>
        <v>0</v>
      </c>
      <c r="Q28" s="171">
        <f>IF($F28=Q$8,R27+1,0)</f>
        <v>0</v>
      </c>
      <c r="R28" s="172">
        <f>IF($F28=Q$8,Q28,R27)</f>
        <v>0</v>
      </c>
      <c r="S28" s="171">
        <f>IF($F28=S$8,T27+1,0)</f>
        <v>0</v>
      </c>
      <c r="T28" s="172">
        <f>IF($F28=S$8,S28,T27)</f>
        <v>0</v>
      </c>
      <c r="U28" s="171">
        <f>IF($F28=U$8,V27+1,0)</f>
        <v>0</v>
      </c>
      <c r="V28" s="172">
        <f>IF($F28=U$8,U28,V27)</f>
        <v>0</v>
      </c>
      <c r="W28" s="171">
        <f>IF($F28=W$8,X27+1,0)</f>
        <v>0</v>
      </c>
      <c r="X28" s="172">
        <f>IF($F28=W$8,W28,X27)</f>
        <v>0</v>
      </c>
      <c r="Y28" s="171">
        <f>IF($F28=Y$8,Z27+1,0)</f>
        <v>0</v>
      </c>
      <c r="Z28" s="172">
        <f>IF($F28=Y$8,Y28,Z27)</f>
        <v>0</v>
      </c>
      <c r="AA28" s="171">
        <f>IF($F28=AA$8,AB27+1,0)</f>
        <v>0</v>
      </c>
      <c r="AB28" s="172">
        <f>IF($F28=AA$8,AA28,AB27)</f>
        <v>0</v>
      </c>
      <c r="AC28" s="171">
        <f>IF($F28=AC$8,AD27+1,0)</f>
        <v>0</v>
      </c>
      <c r="AD28" s="172">
        <f>IF($F28=AC$8,AC28,AD27)</f>
        <v>0</v>
      </c>
      <c r="AE28" s="171">
        <f>IF(AND($F28&gt;0,$F28&lt;1),AF27+1,0)</f>
        <v>0</v>
      </c>
      <c r="AF28" s="172">
        <f>IF(AND($F28&gt;0,$F28&lt;1),AE28,AF27)</f>
        <v>0</v>
      </c>
      <c r="AG28" s="171">
        <f>IF($F28=AG$8,AH27+1,0)</f>
        <v>6</v>
      </c>
      <c r="AH28" s="172">
        <f>IF($F28=AG$8,AG28,AH27)</f>
        <v>6</v>
      </c>
      <c r="AJ28" s="173" t="str">
        <f>IF(AM28=" "," ",C28)</f>
        <v> </v>
      </c>
      <c r="AK28" s="174" t="str">
        <f>IF(AM28=" "," ",D28)</f>
        <v> </v>
      </c>
      <c r="AL28" s="198" t="str">
        <f>IF(E28&lt;1," ",E28)</f>
        <v> </v>
      </c>
      <c r="AM28" s="205" t="str">
        <f>IF(AND(E28&gt;0,E28&lt;1),"-",IF(F28&lt;1," ",F28))</f>
        <v> </v>
      </c>
    </row>
    <row r="29" spans="1:39" s="2" customFormat="1" ht="51">
      <c r="A29" s="212">
        <f>'liste améliorations'!A48</f>
        <v>9</v>
      </c>
      <c r="B29" s="324" t="str">
        <f>'liste améliorations'!B48</f>
        <v>Equiper les locaux dont l'occupation journalière est importante d'un dimming automatique régulé par un capteur d'éclairement (nécessite le remplacement des ballasts électroniques par des ballasts électroniques dimmables)</v>
      </c>
      <c r="C29" s="327">
        <f>'liste améliorations'!C48</f>
        <v>3</v>
      </c>
      <c r="D29" s="328">
        <f>'liste améliorations'!D48</f>
        <v>1</v>
      </c>
      <c r="E29" s="198">
        <f>IF('liens Q R'!I66=1,'liens Q R'!J120,IF('liens Q R'!I66=3,'liens Q R'!J120*0.05,0))</f>
        <v>0</v>
      </c>
      <c r="F29" s="205">
        <f t="shared" si="35"/>
        <v>0</v>
      </c>
      <c r="G29" s="191"/>
      <c r="H29" s="181" t="str">
        <f>'liste améliorations'!B49</f>
        <v>Economie de l'ordre de 20 à 35 % si les ballasts de départ sont électroniques</v>
      </c>
      <c r="J29" s="184">
        <f>K29+M29+O29+Q29+S29+U29+W29+Y29+AA29+AC29+AE29+AG29</f>
        <v>7</v>
      </c>
      <c r="K29" s="171">
        <f>IF(F29=K$8,L28+1,0)</f>
        <v>0</v>
      </c>
      <c r="L29" s="172">
        <f>IF(F29=K$8,K29,L28)</f>
        <v>0</v>
      </c>
      <c r="M29" s="171">
        <f>IF($F29=M$8,N28+1,0)</f>
        <v>0</v>
      </c>
      <c r="N29" s="172">
        <f>IF($F29=M$8,M29,N28)</f>
        <v>0</v>
      </c>
      <c r="O29" s="171">
        <f>IF($F29=O$8,P28+1,0)</f>
        <v>0</v>
      </c>
      <c r="P29" s="172">
        <f>IF($F29=O$8,O29,P28)</f>
        <v>0</v>
      </c>
      <c r="Q29" s="171">
        <f>IF($F29=Q$8,R28+1,0)</f>
        <v>0</v>
      </c>
      <c r="R29" s="172">
        <f>IF($F29=Q$8,Q29,R28)</f>
        <v>0</v>
      </c>
      <c r="S29" s="171">
        <f>IF($F29=S$8,T28+1,0)</f>
        <v>0</v>
      </c>
      <c r="T29" s="172">
        <f>IF($F29=S$8,S29,T28)</f>
        <v>0</v>
      </c>
      <c r="U29" s="171">
        <f>IF($F29=U$8,V28+1,0)</f>
        <v>0</v>
      </c>
      <c r="V29" s="172">
        <f>IF($F29=U$8,U29,V28)</f>
        <v>0</v>
      </c>
      <c r="W29" s="171">
        <f>IF($F29=W$8,X28+1,0)</f>
        <v>0</v>
      </c>
      <c r="X29" s="172">
        <f>IF($F29=W$8,W29,X28)</f>
        <v>0</v>
      </c>
      <c r="Y29" s="171">
        <f>IF($F29=Y$8,Z28+1,0)</f>
        <v>0</v>
      </c>
      <c r="Z29" s="172">
        <f>IF($F29=Y$8,Y29,Z28)</f>
        <v>0</v>
      </c>
      <c r="AA29" s="171">
        <f>IF($F29=AA$8,AB28+1,0)</f>
        <v>0</v>
      </c>
      <c r="AB29" s="172">
        <f>IF($F29=AA$8,AA29,AB28)</f>
        <v>0</v>
      </c>
      <c r="AC29" s="171">
        <f>IF($F29=AC$8,AD28+1,0)</f>
        <v>0</v>
      </c>
      <c r="AD29" s="172">
        <f>IF($F29=AC$8,AC29,AD28)</f>
        <v>0</v>
      </c>
      <c r="AE29" s="171">
        <f>IF(AND($F29&gt;0,$F29&lt;1),AF28+1,0)</f>
        <v>0</v>
      </c>
      <c r="AF29" s="172">
        <f>IF(AND($F29&gt;0,$F29&lt;1),AE29,AF28)</f>
        <v>0</v>
      </c>
      <c r="AG29" s="171">
        <f>IF($F29=AG$8,AH28+1,0)</f>
        <v>7</v>
      </c>
      <c r="AH29" s="172">
        <f>IF($F29=AG$8,AG29,AH28)</f>
        <v>7</v>
      </c>
      <c r="AJ29" s="173" t="str">
        <f t="shared" si="30"/>
        <v> </v>
      </c>
      <c r="AK29" s="174" t="str">
        <f t="shared" si="31"/>
        <v> </v>
      </c>
      <c r="AL29" s="198" t="str">
        <f t="shared" si="34"/>
        <v> </v>
      </c>
      <c r="AM29" s="205" t="str">
        <f t="shared" si="32"/>
        <v> </v>
      </c>
    </row>
    <row r="30" spans="1:39" s="2" customFormat="1" ht="51">
      <c r="A30" s="212">
        <f>'liste améliorations'!A40</f>
        <v>5</v>
      </c>
      <c r="B30" s="324" t="str">
        <f>'liste améliorations'!B40</f>
        <v>Equiper les locaux dont l'occupation journalière est importante d'un dimming automatique régulé par un capteur d'éclairement (nécessite le remplacement des ballasts électromagnétiques par des ballasts électroniques dimmables)</v>
      </c>
      <c r="C30" s="327">
        <f>'liste améliorations'!C40</f>
        <v>3</v>
      </c>
      <c r="D30" s="328">
        <f>'liste améliorations'!D40</f>
        <v>2</v>
      </c>
      <c r="E30" s="198">
        <f>IF('liens Q R'!I66=2,'liens Q R'!J120,IF('liens Q R'!I66=3,'liens Q R'!J120*0.05,0))</f>
        <v>0</v>
      </c>
      <c r="F30" s="205">
        <f t="shared" si="35"/>
        <v>0</v>
      </c>
      <c r="G30" s="191"/>
      <c r="H30" s="178" t="str">
        <f>'liste améliorations'!B41</f>
        <v>Economie de l'ordre de 35 à 45 % si les ballasts de départ sont électromagnétiques</v>
      </c>
      <c r="J30" s="184">
        <f t="shared" si="33"/>
        <v>8</v>
      </c>
      <c r="K30" s="171">
        <f t="shared" si="36"/>
        <v>0</v>
      </c>
      <c r="L30" s="172">
        <f t="shared" si="37"/>
        <v>0</v>
      </c>
      <c r="M30" s="171">
        <f t="shared" si="38"/>
        <v>0</v>
      </c>
      <c r="N30" s="172">
        <f t="shared" si="39"/>
        <v>0</v>
      </c>
      <c r="O30" s="171">
        <f t="shared" si="40"/>
        <v>0</v>
      </c>
      <c r="P30" s="172">
        <f t="shared" si="41"/>
        <v>0</v>
      </c>
      <c r="Q30" s="171">
        <f t="shared" si="42"/>
        <v>0</v>
      </c>
      <c r="R30" s="172">
        <f t="shared" si="43"/>
        <v>0</v>
      </c>
      <c r="S30" s="171">
        <f t="shared" si="44"/>
        <v>0</v>
      </c>
      <c r="T30" s="172">
        <f t="shared" si="45"/>
        <v>0</v>
      </c>
      <c r="U30" s="171">
        <f t="shared" si="46"/>
        <v>0</v>
      </c>
      <c r="V30" s="172">
        <f t="shared" si="47"/>
        <v>0</v>
      </c>
      <c r="W30" s="171">
        <f t="shared" si="48"/>
        <v>0</v>
      </c>
      <c r="X30" s="172">
        <f t="shared" si="49"/>
        <v>0</v>
      </c>
      <c r="Y30" s="171">
        <f t="shared" si="50"/>
        <v>0</v>
      </c>
      <c r="Z30" s="172">
        <f t="shared" si="51"/>
        <v>0</v>
      </c>
      <c r="AA30" s="171">
        <f t="shared" si="52"/>
        <v>0</v>
      </c>
      <c r="AB30" s="172">
        <f t="shared" si="53"/>
        <v>0</v>
      </c>
      <c r="AC30" s="171">
        <f>IF($F30=AC$8,AD29+1,0)</f>
        <v>0</v>
      </c>
      <c r="AD30" s="172">
        <f>IF($F30=AC$8,AC30,AD29)</f>
        <v>0</v>
      </c>
      <c r="AE30" s="171">
        <f>IF(AND($F30&gt;0,$F30&lt;1),AF29+1,0)</f>
        <v>0</v>
      </c>
      <c r="AF30" s="172">
        <f t="shared" si="54"/>
        <v>0</v>
      </c>
      <c r="AG30" s="171">
        <f t="shared" si="55"/>
        <v>8</v>
      </c>
      <c r="AH30" s="172">
        <f t="shared" si="56"/>
        <v>8</v>
      </c>
      <c r="AJ30" s="173" t="str">
        <f t="shared" si="30"/>
        <v> </v>
      </c>
      <c r="AK30" s="174" t="str">
        <f t="shared" si="31"/>
        <v> </v>
      </c>
      <c r="AL30" s="198" t="str">
        <f t="shared" si="34"/>
        <v> </v>
      </c>
      <c r="AM30" s="205" t="str">
        <f t="shared" si="32"/>
        <v> </v>
      </c>
    </row>
    <row r="31" spans="1:39" s="2" customFormat="1" ht="25.5">
      <c r="A31" s="212">
        <f>'liste améliorations'!A42</f>
        <v>6</v>
      </c>
      <c r="B31" s="324" t="str">
        <f>'liste améliorations'!B42</f>
        <v>Décomposer le réseau par locaux avec une gestion indépendante : pour les couloirs, les sanitaires, etc.</v>
      </c>
      <c r="C31" s="327">
        <f>'liste améliorations'!C42</f>
        <v>2</v>
      </c>
      <c r="D31" s="328">
        <f>'liste améliorations'!D42</f>
        <v>2</v>
      </c>
      <c r="E31" s="198">
        <f>'liens Q R'!J133</f>
        <v>0</v>
      </c>
      <c r="F31" s="205">
        <f t="shared" si="35"/>
        <v>0</v>
      </c>
      <c r="G31" s="191"/>
      <c r="H31" s="178" t="str">
        <f>'liste améliorations'!B43</f>
        <v> </v>
      </c>
      <c r="J31" s="184">
        <f t="shared" si="33"/>
        <v>9</v>
      </c>
      <c r="K31" s="171">
        <f t="shared" si="36"/>
        <v>0</v>
      </c>
      <c r="L31" s="172">
        <f t="shared" si="37"/>
        <v>0</v>
      </c>
      <c r="M31" s="171">
        <f t="shared" si="38"/>
        <v>0</v>
      </c>
      <c r="N31" s="172">
        <f t="shared" si="39"/>
        <v>0</v>
      </c>
      <c r="O31" s="171">
        <f t="shared" si="40"/>
        <v>0</v>
      </c>
      <c r="P31" s="172">
        <f t="shared" si="41"/>
        <v>0</v>
      </c>
      <c r="Q31" s="171">
        <f t="shared" si="42"/>
        <v>0</v>
      </c>
      <c r="R31" s="172">
        <f t="shared" si="43"/>
        <v>0</v>
      </c>
      <c r="S31" s="171">
        <f t="shared" si="44"/>
        <v>0</v>
      </c>
      <c r="T31" s="172">
        <f t="shared" si="45"/>
        <v>0</v>
      </c>
      <c r="U31" s="171">
        <f t="shared" si="46"/>
        <v>0</v>
      </c>
      <c r="V31" s="172">
        <f t="shared" si="47"/>
        <v>0</v>
      </c>
      <c r="W31" s="171">
        <f t="shared" si="48"/>
        <v>0</v>
      </c>
      <c r="X31" s="172">
        <f t="shared" si="49"/>
        <v>0</v>
      </c>
      <c r="Y31" s="171">
        <f t="shared" si="50"/>
        <v>0</v>
      </c>
      <c r="Z31" s="172">
        <f t="shared" si="51"/>
        <v>0</v>
      </c>
      <c r="AA31" s="171">
        <f t="shared" si="52"/>
        <v>0</v>
      </c>
      <c r="AB31" s="172">
        <f t="shared" si="53"/>
        <v>0</v>
      </c>
      <c r="AC31" s="171">
        <f>IF($F31=AC$8,AD30+1,0)</f>
        <v>0</v>
      </c>
      <c r="AD31" s="172">
        <f>IF($F31=AC$8,AC31,AD30)</f>
        <v>0</v>
      </c>
      <c r="AE31" s="171">
        <f>IF(AND($F31&gt;0,$F31&lt;1),AF30+1,0)</f>
        <v>0</v>
      </c>
      <c r="AF31" s="172">
        <f t="shared" si="54"/>
        <v>0</v>
      </c>
      <c r="AG31" s="171">
        <f t="shared" si="55"/>
        <v>9</v>
      </c>
      <c r="AH31" s="172">
        <f t="shared" si="56"/>
        <v>9</v>
      </c>
      <c r="AJ31" s="173" t="str">
        <f t="shared" si="30"/>
        <v> </v>
      </c>
      <c r="AK31" s="174" t="str">
        <f t="shared" si="31"/>
        <v> </v>
      </c>
      <c r="AL31" s="198" t="str">
        <f t="shared" si="34"/>
        <v> </v>
      </c>
      <c r="AM31" s="205" t="str">
        <f t="shared" si="32"/>
        <v> </v>
      </c>
    </row>
    <row r="32" spans="1:39" s="2" customFormat="1" ht="38.25">
      <c r="A32" s="212">
        <f>'liste améliorations'!A44</f>
        <v>7</v>
      </c>
      <c r="B32" s="324" t="str">
        <f>'liste améliorations'!B44</f>
        <v>Décomposer le réseau par zones homogènes d'éclairement : dans un local, avoir une gestion indépendante des luminaires proches de la fenêtre</v>
      </c>
      <c r="C32" s="327">
        <f>'liste améliorations'!C44</f>
        <v>2</v>
      </c>
      <c r="D32" s="328">
        <f>'liste améliorations'!D44</f>
        <v>2</v>
      </c>
      <c r="E32" s="198">
        <f>'liens Q R'!J136</f>
        <v>0</v>
      </c>
      <c r="F32" s="205">
        <f t="shared" si="35"/>
        <v>0</v>
      </c>
      <c r="G32" s="191"/>
      <c r="H32" s="178" t="str">
        <f>'liste améliorations'!B45</f>
        <v> </v>
      </c>
      <c r="J32" s="184">
        <f t="shared" si="33"/>
        <v>10</v>
      </c>
      <c r="K32" s="171">
        <f t="shared" si="36"/>
        <v>0</v>
      </c>
      <c r="L32" s="172">
        <f t="shared" si="37"/>
        <v>0</v>
      </c>
      <c r="M32" s="171">
        <f t="shared" si="38"/>
        <v>0</v>
      </c>
      <c r="N32" s="172">
        <f t="shared" si="39"/>
        <v>0</v>
      </c>
      <c r="O32" s="171">
        <f t="shared" si="40"/>
        <v>0</v>
      </c>
      <c r="P32" s="172">
        <f t="shared" si="41"/>
        <v>0</v>
      </c>
      <c r="Q32" s="171">
        <f t="shared" si="42"/>
        <v>0</v>
      </c>
      <c r="R32" s="172">
        <f t="shared" si="43"/>
        <v>0</v>
      </c>
      <c r="S32" s="171">
        <f t="shared" si="44"/>
        <v>0</v>
      </c>
      <c r="T32" s="172">
        <f t="shared" si="45"/>
        <v>0</v>
      </c>
      <c r="U32" s="171">
        <f t="shared" si="46"/>
        <v>0</v>
      </c>
      <c r="V32" s="172">
        <f t="shared" si="47"/>
        <v>0</v>
      </c>
      <c r="W32" s="171">
        <f t="shared" si="48"/>
        <v>0</v>
      </c>
      <c r="X32" s="172">
        <f t="shared" si="49"/>
        <v>0</v>
      </c>
      <c r="Y32" s="171">
        <f t="shared" si="50"/>
        <v>0</v>
      </c>
      <c r="Z32" s="172">
        <f t="shared" si="51"/>
        <v>0</v>
      </c>
      <c r="AA32" s="171">
        <f t="shared" si="52"/>
        <v>0</v>
      </c>
      <c r="AB32" s="172">
        <f t="shared" si="53"/>
        <v>0</v>
      </c>
      <c r="AC32" s="171">
        <f>IF($F32=AC$8,AD31+1,0)</f>
        <v>0</v>
      </c>
      <c r="AD32" s="172">
        <f>IF($F32=AC$8,AC32,AD31)</f>
        <v>0</v>
      </c>
      <c r="AE32" s="171">
        <f>IF(AND($F32&gt;0,$F32&lt;1),AF31+1,0)</f>
        <v>0</v>
      </c>
      <c r="AF32" s="172">
        <f t="shared" si="54"/>
        <v>0</v>
      </c>
      <c r="AG32" s="171">
        <f t="shared" si="55"/>
        <v>10</v>
      </c>
      <c r="AH32" s="172">
        <f t="shared" si="56"/>
        <v>10</v>
      </c>
      <c r="AJ32" s="173" t="str">
        <f t="shared" si="30"/>
        <v> </v>
      </c>
      <c r="AK32" s="174" t="str">
        <f t="shared" si="31"/>
        <v> </v>
      </c>
      <c r="AL32" s="198" t="str">
        <f t="shared" si="34"/>
        <v> </v>
      </c>
      <c r="AM32" s="205" t="str">
        <f t="shared" si="32"/>
        <v> </v>
      </c>
    </row>
    <row r="33" spans="2:8" ht="12.75">
      <c r="B33" s="42"/>
      <c r="H33" s="7"/>
    </row>
    <row r="34" spans="2:8" ht="12.75">
      <c r="B34" s="42"/>
      <c r="H34" s="7"/>
    </row>
    <row r="35" spans="2:8" ht="12.75">
      <c r="B35" s="42"/>
      <c r="H35" s="7"/>
    </row>
    <row r="36" spans="2:8" ht="12.75">
      <c r="B36" s="42"/>
      <c r="H36" s="7"/>
    </row>
    <row r="37" spans="2:8" ht="12.75">
      <c r="B37" s="42"/>
      <c r="H37" s="7"/>
    </row>
    <row r="38" spans="2:8" ht="12.75">
      <c r="B38" s="42"/>
      <c r="H38" s="7"/>
    </row>
    <row r="39" spans="2:8" ht="12.75">
      <c r="B39" s="42"/>
      <c r="H39" s="7"/>
    </row>
    <row r="40" spans="2:8" ht="12.75">
      <c r="B40" s="42"/>
      <c r="H40" s="7"/>
    </row>
    <row r="41" spans="2:8" ht="12.75">
      <c r="B41" s="42"/>
      <c r="H41" s="7"/>
    </row>
    <row r="42" spans="2:8" ht="12.75">
      <c r="B42" s="42"/>
      <c r="H42" s="7"/>
    </row>
    <row r="43" spans="2:8" ht="12.75">
      <c r="B43" s="42"/>
      <c r="H43" s="7"/>
    </row>
    <row r="44" spans="2:8" ht="12.75">
      <c r="B44" s="42"/>
      <c r="H44" s="7"/>
    </row>
    <row r="45" spans="2:8" ht="12.75">
      <c r="B45" s="42"/>
      <c r="H45" s="7"/>
    </row>
    <row r="46" spans="2:8" ht="12.75">
      <c r="B46" s="42"/>
      <c r="H46" s="7"/>
    </row>
    <row r="47" spans="2:8" ht="12.75">
      <c r="B47" s="42"/>
      <c r="H47" s="7"/>
    </row>
    <row r="48" spans="2:8" ht="12.75">
      <c r="B48" s="42"/>
      <c r="H48" s="7"/>
    </row>
    <row r="49" spans="2:8" ht="12.75">
      <c r="B49" s="42"/>
      <c r="H49" s="7"/>
    </row>
    <row r="50" spans="2:8" ht="12.75">
      <c r="B50" s="42"/>
      <c r="H50" s="7"/>
    </row>
    <row r="51" spans="2:8" ht="12.75">
      <c r="B51" s="42"/>
      <c r="H51" s="7"/>
    </row>
    <row r="52" spans="2:8" ht="12.75">
      <c r="B52" s="42"/>
      <c r="H52" s="7"/>
    </row>
    <row r="53" spans="2:8" ht="12.75">
      <c r="B53" s="42"/>
      <c r="H53" s="7"/>
    </row>
    <row r="54" spans="2:8" ht="12.75">
      <c r="B54" s="42"/>
      <c r="H54" s="7"/>
    </row>
    <row r="55" spans="2:8" ht="12.75">
      <c r="B55" s="42"/>
      <c r="H55" s="7"/>
    </row>
    <row r="56" spans="2:8" ht="12.75">
      <c r="B56" s="42"/>
      <c r="H56" s="7"/>
    </row>
    <row r="57" spans="2:8" ht="12.75">
      <c r="B57" s="42"/>
      <c r="H57" s="7"/>
    </row>
    <row r="58" spans="2:8" ht="12.75">
      <c r="B58" s="42"/>
      <c r="H58" s="7"/>
    </row>
    <row r="59" spans="2:8" ht="12.75">
      <c r="B59" s="42"/>
      <c r="H59" s="7"/>
    </row>
    <row r="60" spans="2:8" ht="12.75">
      <c r="B60" s="42"/>
      <c r="H60" s="7"/>
    </row>
    <row r="61" spans="2:8" ht="12.75">
      <c r="B61" s="42"/>
      <c r="H61" s="7"/>
    </row>
    <row r="62" spans="2:8" ht="12.75">
      <c r="B62" s="42"/>
      <c r="H62" s="7"/>
    </row>
    <row r="63" spans="2:8" ht="12.75">
      <c r="B63" s="42"/>
      <c r="H63" s="7"/>
    </row>
    <row r="64" spans="2:8" ht="12.75">
      <c r="B64" s="42"/>
      <c r="H64" s="7"/>
    </row>
    <row r="65" spans="2:8" ht="12.75">
      <c r="B65" s="42"/>
      <c r="H65" s="7"/>
    </row>
    <row r="66" spans="2:8" ht="12.75">
      <c r="B66" s="42"/>
      <c r="H66" s="7"/>
    </row>
    <row r="67" spans="2:8" ht="12.75">
      <c r="B67" s="42"/>
      <c r="H67" s="7"/>
    </row>
    <row r="68" spans="2:8" ht="12.75">
      <c r="B68" s="42"/>
      <c r="H68" s="7"/>
    </row>
    <row r="69" spans="2:8" ht="12.75">
      <c r="B69" s="42"/>
      <c r="H69" s="7"/>
    </row>
    <row r="70" spans="2:8" ht="12.75">
      <c r="B70" s="42"/>
      <c r="H70" s="7"/>
    </row>
    <row r="71" spans="2:8" ht="12.75">
      <c r="B71" s="42"/>
      <c r="H71" s="7"/>
    </row>
    <row r="72" spans="2:8" ht="12.75">
      <c r="B72" s="42"/>
      <c r="H72" s="7"/>
    </row>
    <row r="73" spans="2:8" ht="12.75">
      <c r="B73" s="42"/>
      <c r="H73" s="7"/>
    </row>
    <row r="74" spans="2:8" ht="12.75">
      <c r="B74" s="42"/>
      <c r="H74" s="7"/>
    </row>
    <row r="75" spans="2:8" ht="12.75">
      <c r="B75" s="42"/>
      <c r="H75" s="7"/>
    </row>
    <row r="76" spans="2:8" ht="12.75">
      <c r="B76" s="42"/>
      <c r="H76" s="7"/>
    </row>
    <row r="77" spans="2:8" ht="12.75">
      <c r="B77" s="42"/>
      <c r="H77" s="7"/>
    </row>
    <row r="78" spans="2:8" ht="12.75">
      <c r="B78" s="42"/>
      <c r="H78" s="7"/>
    </row>
    <row r="79" spans="2:8" ht="12.75">
      <c r="B79" s="42"/>
      <c r="H79" s="7"/>
    </row>
    <row r="80" spans="2:8" ht="12.75">
      <c r="B80" s="42"/>
      <c r="H80" s="7"/>
    </row>
    <row r="81" spans="2:8" ht="12.75">
      <c r="B81" s="42"/>
      <c r="H81" s="7"/>
    </row>
    <row r="82" spans="2:8" ht="12.75">
      <c r="B82" s="42"/>
      <c r="H82" s="7"/>
    </row>
    <row r="83" spans="2:8" ht="12.75">
      <c r="B83" s="42"/>
      <c r="H83" s="7"/>
    </row>
    <row r="84" spans="2:8" ht="12.75">
      <c r="B84" s="42"/>
      <c r="H84" s="7"/>
    </row>
    <row r="85" spans="2:8" ht="12.75">
      <c r="B85" s="42"/>
      <c r="H85" s="7"/>
    </row>
    <row r="86" spans="2:8" ht="12.75">
      <c r="B86" s="42"/>
      <c r="H86" s="7"/>
    </row>
    <row r="87" spans="2:8" ht="12.75">
      <c r="B87" s="42"/>
      <c r="H87" s="7"/>
    </row>
    <row r="88" spans="2:8" ht="12.75">
      <c r="B88" s="42"/>
      <c r="H88" s="7"/>
    </row>
    <row r="89" spans="2:8" ht="12.75">
      <c r="B89" s="42"/>
      <c r="H89" s="7"/>
    </row>
    <row r="90" spans="2:8" ht="12.75">
      <c r="B90" s="42"/>
      <c r="H90" s="7"/>
    </row>
    <row r="91" spans="2:8" ht="12.75">
      <c r="B91" s="42"/>
      <c r="H91" s="7"/>
    </row>
    <row r="92" spans="2:8" ht="12.75">
      <c r="B92" s="42"/>
      <c r="H92" s="7"/>
    </row>
    <row r="93" spans="2:8" ht="12.75">
      <c r="B93" s="42"/>
      <c r="H93" s="7"/>
    </row>
    <row r="94" spans="2:8" ht="12.75">
      <c r="B94" s="42"/>
      <c r="H94" s="7"/>
    </row>
    <row r="95" spans="2:8" ht="12.75">
      <c r="B95" s="42"/>
      <c r="H95" s="7"/>
    </row>
    <row r="96" spans="2:8" ht="12.75">
      <c r="B96" s="42"/>
      <c r="H96" s="7"/>
    </row>
    <row r="97" spans="2:8" ht="12.75">
      <c r="B97" s="42"/>
      <c r="H97" s="7"/>
    </row>
    <row r="98" spans="2:8" ht="12.75">
      <c r="B98" s="42"/>
      <c r="H98" s="7"/>
    </row>
    <row r="99" spans="2:8" ht="12.75">
      <c r="B99" s="42"/>
      <c r="H99" s="7"/>
    </row>
    <row r="100" spans="2:8" ht="12.75">
      <c r="B100" s="42"/>
      <c r="H100" s="7"/>
    </row>
    <row r="101" spans="2:8" ht="12.75">
      <c r="B101" s="42"/>
      <c r="H101" s="7"/>
    </row>
    <row r="102" spans="2:8" ht="12.75">
      <c r="B102" s="42"/>
      <c r="H102" s="7"/>
    </row>
    <row r="103" spans="2:8" ht="12.75">
      <c r="B103" s="42"/>
      <c r="H103" s="7"/>
    </row>
    <row r="104" spans="2:8" ht="12.75">
      <c r="B104" s="42"/>
      <c r="H104" s="7"/>
    </row>
    <row r="105" spans="2:8" ht="12.75">
      <c r="B105" s="42"/>
      <c r="H105" s="7"/>
    </row>
    <row r="106" spans="2:8" ht="12.75">
      <c r="B106" s="42"/>
      <c r="H106" s="7"/>
    </row>
    <row r="107" spans="2:8" ht="12.75">
      <c r="B107" s="42"/>
      <c r="H107" s="7"/>
    </row>
    <row r="108" spans="2:8" ht="12.75">
      <c r="B108" s="42"/>
      <c r="H108" s="7"/>
    </row>
    <row r="109" spans="2:8" ht="12.75">
      <c r="B109" s="42"/>
      <c r="H109" s="7"/>
    </row>
    <row r="110" spans="2:8" ht="12.75">
      <c r="B110" s="42"/>
      <c r="H110" s="7"/>
    </row>
    <row r="111" spans="2:8" ht="12.75">
      <c r="B111" s="42"/>
      <c r="H111" s="7"/>
    </row>
    <row r="112" spans="2:8" ht="12.75">
      <c r="B112" s="42"/>
      <c r="H112" s="7"/>
    </row>
    <row r="113" spans="2:8" ht="12.75">
      <c r="B113" s="42"/>
      <c r="H113" s="7"/>
    </row>
    <row r="114" spans="2:8" ht="12.75">
      <c r="B114" s="42"/>
      <c r="H114" s="7"/>
    </row>
    <row r="115" spans="2:8" ht="12.75">
      <c r="B115" s="42"/>
      <c r="H115" s="7"/>
    </row>
    <row r="116" spans="2:8" ht="12.75">
      <c r="B116" s="42"/>
      <c r="H116" s="7"/>
    </row>
    <row r="117" spans="2:8" ht="12.75">
      <c r="B117" s="42"/>
      <c r="H117" s="7"/>
    </row>
    <row r="118" spans="2:8" ht="12.75">
      <c r="B118" s="42"/>
      <c r="H118" s="7"/>
    </row>
    <row r="119" spans="2:8" ht="12.75">
      <c r="B119" s="42"/>
      <c r="H119" s="7"/>
    </row>
    <row r="120" spans="2:8" ht="12.75">
      <c r="B120" s="42"/>
      <c r="H120" s="7"/>
    </row>
    <row r="121" spans="2:8" ht="12.75">
      <c r="B121" s="42"/>
      <c r="H121" s="7"/>
    </row>
    <row r="122" spans="2:8" ht="12.75">
      <c r="B122" s="42"/>
      <c r="H122" s="7"/>
    </row>
    <row r="123" spans="2:8" ht="12.75">
      <c r="B123" s="42"/>
      <c r="H123" s="7"/>
    </row>
    <row r="124" spans="2:8" ht="12.75">
      <c r="B124" s="42"/>
      <c r="H124" s="7"/>
    </row>
    <row r="125" spans="2:8" ht="12.75">
      <c r="B125" s="42"/>
      <c r="H125" s="7"/>
    </row>
    <row r="126" spans="2:8" ht="12.75">
      <c r="B126" s="42"/>
      <c r="H126" s="7"/>
    </row>
    <row r="127" spans="2:8" ht="12.75">
      <c r="B127" s="42"/>
      <c r="H127" s="7"/>
    </row>
    <row r="128" spans="2:8" ht="12.75">
      <c r="B128" s="42"/>
      <c r="H128" s="7"/>
    </row>
    <row r="129" spans="2:8" ht="12.75">
      <c r="B129" s="42"/>
      <c r="H129" s="7"/>
    </row>
    <row r="130" spans="2:8" ht="12.75">
      <c r="B130" s="42"/>
      <c r="H130" s="7"/>
    </row>
    <row r="131" spans="2:8" ht="12.75">
      <c r="B131" s="42"/>
      <c r="H131" s="7"/>
    </row>
    <row r="132" spans="2:8" ht="12.75">
      <c r="B132" s="42"/>
      <c r="H132" s="7"/>
    </row>
    <row r="133" spans="2:8" ht="12.75">
      <c r="B133" s="42"/>
      <c r="H133" s="7"/>
    </row>
    <row r="134" spans="2:8" ht="12.75">
      <c r="B134" s="42"/>
      <c r="H134" s="7"/>
    </row>
    <row r="135" spans="2:8" ht="12.75">
      <c r="B135" s="42"/>
      <c r="H135" s="7"/>
    </row>
    <row r="136" spans="2:8" ht="12.75">
      <c r="B136" s="42"/>
      <c r="H136" s="7"/>
    </row>
    <row r="137" spans="2:8" ht="12.75">
      <c r="B137" s="42"/>
      <c r="H137" s="7"/>
    </row>
    <row r="138" spans="2:8" ht="12.75">
      <c r="B138" s="42"/>
      <c r="H138" s="7"/>
    </row>
    <row r="139" spans="2:8" ht="12.75">
      <c r="B139" s="42"/>
      <c r="H139" s="7"/>
    </row>
    <row r="140" spans="2:8" ht="12.75">
      <c r="B140" s="42"/>
      <c r="H140" s="7"/>
    </row>
    <row r="141" spans="2:8" ht="12.75">
      <c r="B141" s="42"/>
      <c r="H141" s="7"/>
    </row>
    <row r="142" spans="2:8" ht="12.75">
      <c r="B142" s="42"/>
      <c r="H142" s="7"/>
    </row>
    <row r="143" spans="2:8" ht="12.75">
      <c r="B143" s="42"/>
      <c r="H143" s="7"/>
    </row>
    <row r="144" spans="2:8" ht="12.75">
      <c r="B144" s="42"/>
      <c r="H144" s="7"/>
    </row>
    <row r="145" spans="2:8" ht="12.75">
      <c r="B145" s="42"/>
      <c r="H145" s="7"/>
    </row>
    <row r="146" spans="2:8" ht="12.75">
      <c r="B146" s="42"/>
      <c r="H146" s="7"/>
    </row>
    <row r="147" spans="2:8" ht="12.75">
      <c r="B147" s="42"/>
      <c r="H147" s="7"/>
    </row>
    <row r="148" spans="2:8" ht="12.75">
      <c r="B148" s="42"/>
      <c r="H148" s="7"/>
    </row>
    <row r="149" spans="2:8" ht="12.75">
      <c r="B149" s="42"/>
      <c r="H149" s="7"/>
    </row>
    <row r="150" spans="2:8" ht="12.75">
      <c r="B150" s="42"/>
      <c r="H150" s="7"/>
    </row>
    <row r="151" spans="2:8" ht="12.75">
      <c r="B151" s="42"/>
      <c r="H151" s="7"/>
    </row>
    <row r="152" spans="2:8" ht="12.75">
      <c r="B152" s="42"/>
      <c r="H152" s="7"/>
    </row>
    <row r="153" spans="2:8" ht="12.75">
      <c r="B153" s="42"/>
      <c r="H153" s="7"/>
    </row>
    <row r="154" spans="2:8" ht="12.75">
      <c r="B154" s="42"/>
      <c r="H154" s="7"/>
    </row>
    <row r="155" spans="2:8" ht="12.75">
      <c r="B155" s="42"/>
      <c r="H155" s="7"/>
    </row>
    <row r="156" spans="2:8" ht="12.75">
      <c r="B156" s="42"/>
      <c r="H156" s="7"/>
    </row>
    <row r="157" spans="2:8" ht="12.75">
      <c r="B157" s="42"/>
      <c r="H157" s="7"/>
    </row>
    <row r="158" spans="2:8" ht="12.75">
      <c r="B158" s="42"/>
      <c r="H158" s="7"/>
    </row>
    <row r="159" spans="2:8" ht="12.75">
      <c r="B159" s="42"/>
      <c r="H159" s="7"/>
    </row>
    <row r="160" spans="2:8" ht="12.75">
      <c r="B160" s="42"/>
      <c r="H160" s="7"/>
    </row>
    <row r="161" spans="2:8" ht="12.75">
      <c r="B161" s="42"/>
      <c r="H161" s="7"/>
    </row>
    <row r="162" spans="2:8" ht="12.75">
      <c r="B162" s="42"/>
      <c r="H162" s="7"/>
    </row>
    <row r="163" spans="2:8" ht="12.75">
      <c r="B163" s="42"/>
      <c r="H163" s="7"/>
    </row>
    <row r="164" spans="2:8" ht="12.75">
      <c r="B164" s="42"/>
      <c r="H164" s="7"/>
    </row>
    <row r="165" spans="2:8" ht="12.75">
      <c r="B165" s="42"/>
      <c r="H165" s="7"/>
    </row>
    <row r="166" spans="2:8" ht="12.75">
      <c r="B166" s="42"/>
      <c r="H166" s="7"/>
    </row>
    <row r="167" spans="2:8" ht="12.75">
      <c r="B167" s="42"/>
      <c r="H167" s="7"/>
    </row>
    <row r="168" spans="2:8" ht="12.75">
      <c r="B168" s="42"/>
      <c r="H168" s="7"/>
    </row>
    <row r="169" spans="2:8" ht="12.75">
      <c r="B169" s="42"/>
      <c r="H169" s="7"/>
    </row>
    <row r="170" spans="2:8" ht="12.75">
      <c r="B170" s="42"/>
      <c r="H170" s="7"/>
    </row>
    <row r="171" spans="2:8" ht="12.75">
      <c r="B171" s="42"/>
      <c r="H171" s="7"/>
    </row>
    <row r="172" spans="2:8" ht="12.75">
      <c r="B172" s="42"/>
      <c r="H172" s="7"/>
    </row>
    <row r="173" spans="2:8" ht="12.75">
      <c r="B173" s="42"/>
      <c r="H173" s="7"/>
    </row>
    <row r="174" spans="2:8" ht="12.75">
      <c r="B174" s="42"/>
      <c r="H174" s="7"/>
    </row>
    <row r="175" spans="2:8" ht="12.75">
      <c r="B175" s="42"/>
      <c r="H175" s="7"/>
    </row>
    <row r="176" spans="2:8" ht="12.75">
      <c r="B176" s="42"/>
      <c r="H176" s="7"/>
    </row>
    <row r="177" spans="2:8" ht="12.75">
      <c r="B177" s="42"/>
      <c r="H177" s="7"/>
    </row>
    <row r="178" spans="2:8" ht="12.75">
      <c r="B178" s="42"/>
      <c r="H178" s="7"/>
    </row>
    <row r="179" spans="2:8" ht="12.75">
      <c r="B179" s="42"/>
      <c r="H179" s="7"/>
    </row>
    <row r="180" spans="2:8" ht="12.75">
      <c r="B180" s="42"/>
      <c r="H180" s="7"/>
    </row>
    <row r="181" spans="2:8" ht="12.75">
      <c r="B181" s="42"/>
      <c r="H181" s="7"/>
    </row>
    <row r="182" spans="2:8" ht="12.75">
      <c r="B182" s="42"/>
      <c r="H182" s="7"/>
    </row>
    <row r="183" spans="2:8" ht="12.75">
      <c r="B183" s="42"/>
      <c r="H183" s="7"/>
    </row>
    <row r="184" spans="2:8" ht="12.75">
      <c r="B184" s="42"/>
      <c r="H184" s="7"/>
    </row>
    <row r="185" spans="2:8" ht="12.75">
      <c r="B185" s="42"/>
      <c r="H185" s="7"/>
    </row>
    <row r="186" spans="2:8" ht="12.75">
      <c r="B186" s="42"/>
      <c r="H186" s="7"/>
    </row>
    <row r="187" spans="2:8" ht="12.75">
      <c r="B187" s="42"/>
      <c r="H187" s="7"/>
    </row>
    <row r="188" spans="2:8" ht="12.75">
      <c r="B188" s="42"/>
      <c r="H188" s="7"/>
    </row>
    <row r="189" spans="2:8" ht="12.75">
      <c r="B189" s="42"/>
      <c r="H189" s="7"/>
    </row>
    <row r="190" spans="2:8" ht="12.75">
      <c r="B190" s="42"/>
      <c r="H190" s="7"/>
    </row>
    <row r="191" spans="2:8" ht="12.75">
      <c r="B191" s="42"/>
      <c r="H191" s="7"/>
    </row>
    <row r="192" spans="2:8" ht="12.75">
      <c r="B192" s="42"/>
      <c r="H192" s="7"/>
    </row>
    <row r="193" spans="2:8" ht="12.75">
      <c r="B193" s="42"/>
      <c r="H193" s="7"/>
    </row>
    <row r="194" spans="2:8" ht="12.75">
      <c r="B194" s="42"/>
      <c r="H194" s="7"/>
    </row>
    <row r="195" spans="2:8" ht="12.75">
      <c r="B195" s="42"/>
      <c r="H195" s="7"/>
    </row>
    <row r="196" spans="2:8" ht="12.75">
      <c r="B196" s="42"/>
      <c r="H196" s="7"/>
    </row>
    <row r="197" spans="2:8" ht="12.75">
      <c r="B197" s="42"/>
      <c r="H197" s="7"/>
    </row>
    <row r="198" spans="2:8" ht="12.75">
      <c r="B198" s="42"/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  <row r="361" ht="12.75">
      <c r="H361" s="7"/>
    </row>
    <row r="362" ht="12.75">
      <c r="H362" s="7"/>
    </row>
    <row r="363" ht="12.75">
      <c r="H363" s="7"/>
    </row>
    <row r="364" ht="12.75">
      <c r="H364" s="7"/>
    </row>
    <row r="365" ht="12.75">
      <c r="H365" s="7"/>
    </row>
    <row r="366" ht="12.75">
      <c r="H366" s="7"/>
    </row>
    <row r="367" ht="12.75">
      <c r="H367" s="7"/>
    </row>
    <row r="368" ht="12.75">
      <c r="H368" s="7"/>
    </row>
    <row r="369" ht="12.75"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  <row r="388" ht="12.75">
      <c r="H388" s="7"/>
    </row>
    <row r="389" ht="12.75">
      <c r="H389" s="7"/>
    </row>
    <row r="390" ht="12.75">
      <c r="H390" s="7"/>
    </row>
    <row r="391" ht="12.75">
      <c r="H391" s="7"/>
    </row>
    <row r="392" ht="12.75">
      <c r="H392" s="7"/>
    </row>
    <row r="393" ht="12.75">
      <c r="H393" s="7"/>
    </row>
    <row r="394" ht="12.75">
      <c r="H394" s="7"/>
    </row>
    <row r="395" ht="12.75">
      <c r="H395" s="7"/>
    </row>
    <row r="396" ht="12.75">
      <c r="H396" s="7"/>
    </row>
    <row r="397" ht="12.75">
      <c r="H397" s="7"/>
    </row>
    <row r="398" ht="12.75">
      <c r="H398" s="7"/>
    </row>
    <row r="399" ht="12.75">
      <c r="H399" s="7"/>
    </row>
    <row r="400" ht="12.75">
      <c r="H400" s="7"/>
    </row>
    <row r="401" ht="12.75">
      <c r="H401" s="7"/>
    </row>
    <row r="402" ht="12.75">
      <c r="H402" s="7"/>
    </row>
    <row r="403" ht="12.75">
      <c r="H403" s="7"/>
    </row>
    <row r="404" ht="12.75">
      <c r="H404" s="7"/>
    </row>
    <row r="405" ht="12.75">
      <c r="H405" s="7"/>
    </row>
    <row r="406" ht="12.75">
      <c r="H406" s="7"/>
    </row>
    <row r="407" ht="12.75">
      <c r="H407" s="7"/>
    </row>
    <row r="408" ht="12.75">
      <c r="H408" s="7"/>
    </row>
    <row r="409" ht="12.75">
      <c r="H409" s="7"/>
    </row>
    <row r="410" ht="12.75">
      <c r="H410" s="7"/>
    </row>
    <row r="411" ht="12.75">
      <c r="H411" s="7"/>
    </row>
    <row r="412" ht="12.75">
      <c r="H412" s="7"/>
    </row>
    <row r="413" ht="12.75">
      <c r="H413" s="7"/>
    </row>
    <row r="414" ht="12.75">
      <c r="H414" s="7"/>
    </row>
    <row r="415" ht="12.75">
      <c r="H415" s="7"/>
    </row>
    <row r="416" ht="12.75">
      <c r="H416" s="7"/>
    </row>
    <row r="417" ht="12.75">
      <c r="H417" s="7"/>
    </row>
    <row r="418" ht="12.75">
      <c r="H418" s="7"/>
    </row>
    <row r="419" ht="12.75">
      <c r="H419" s="7"/>
    </row>
    <row r="420" ht="12.75">
      <c r="H420" s="7"/>
    </row>
    <row r="421" ht="12.75">
      <c r="H421" s="7"/>
    </row>
    <row r="422" ht="12.75">
      <c r="H422" s="7"/>
    </row>
    <row r="423" ht="12.75">
      <c r="H423" s="7"/>
    </row>
    <row r="424" ht="12.75">
      <c r="H424" s="7"/>
    </row>
    <row r="425" ht="12.75">
      <c r="H425" s="7"/>
    </row>
    <row r="426" ht="12.75">
      <c r="H426" s="7"/>
    </row>
    <row r="427" ht="12.75">
      <c r="H427" s="7"/>
    </row>
    <row r="428" ht="12.75">
      <c r="H428" s="7"/>
    </row>
    <row r="429" ht="12.75">
      <c r="H429" s="7"/>
    </row>
    <row r="430" ht="12.75">
      <c r="H430" s="7"/>
    </row>
    <row r="431" ht="12.75">
      <c r="H431" s="7"/>
    </row>
    <row r="432" ht="12.75">
      <c r="H432" s="7"/>
    </row>
    <row r="433" ht="12.75">
      <c r="H433" s="7"/>
    </row>
    <row r="434" ht="12.75">
      <c r="H434" s="7"/>
    </row>
    <row r="435" ht="12.75">
      <c r="H435" s="7"/>
    </row>
    <row r="436" ht="12.75">
      <c r="H436" s="7"/>
    </row>
    <row r="437" ht="12.75">
      <c r="H437" s="7"/>
    </row>
    <row r="438" ht="12.75">
      <c r="H438" s="7"/>
    </row>
    <row r="439" ht="12.75">
      <c r="H439" s="7"/>
    </row>
    <row r="440" ht="12.75">
      <c r="H440" s="7"/>
    </row>
    <row r="441" ht="12.75">
      <c r="H441" s="7"/>
    </row>
    <row r="442" ht="12.75">
      <c r="H442" s="7"/>
    </row>
    <row r="443" ht="12.75">
      <c r="H443" s="7"/>
    </row>
    <row r="444" ht="12.75">
      <c r="H444" s="7"/>
    </row>
    <row r="445" ht="12.75">
      <c r="H445" s="7"/>
    </row>
    <row r="446" ht="12.75">
      <c r="H446" s="7"/>
    </row>
    <row r="447" ht="12.75">
      <c r="H447" s="7"/>
    </row>
    <row r="448" ht="12.75">
      <c r="H448" s="7"/>
    </row>
    <row r="449" ht="12.75">
      <c r="H449" s="7"/>
    </row>
    <row r="450" ht="12.75">
      <c r="H450" s="7"/>
    </row>
    <row r="451" ht="12.75">
      <c r="H451" s="7"/>
    </row>
    <row r="452" ht="12.75">
      <c r="H452" s="7"/>
    </row>
    <row r="453" ht="12.75">
      <c r="H453" s="7"/>
    </row>
    <row r="454" ht="12.75">
      <c r="H454" s="7"/>
    </row>
    <row r="455" ht="12.75">
      <c r="H455" s="7"/>
    </row>
    <row r="456" ht="12.75">
      <c r="H456" s="7"/>
    </row>
    <row r="457" ht="12.75">
      <c r="H457" s="7"/>
    </row>
    <row r="458" ht="12.75">
      <c r="H458" s="7"/>
    </row>
    <row r="459" ht="12.75">
      <c r="H459" s="7"/>
    </row>
    <row r="460" ht="12.75">
      <c r="H460" s="7"/>
    </row>
    <row r="461" ht="12.75">
      <c r="H461" s="7"/>
    </row>
    <row r="462" ht="12.75">
      <c r="H462" s="7"/>
    </row>
    <row r="463" ht="12.75">
      <c r="H463" s="7"/>
    </row>
    <row r="464" ht="12.75">
      <c r="H464" s="7"/>
    </row>
    <row r="465" ht="12.75">
      <c r="H465" s="7"/>
    </row>
    <row r="466" ht="12.75">
      <c r="H466" s="7"/>
    </row>
    <row r="467" ht="12.75">
      <c r="H467" s="7"/>
    </row>
    <row r="468" ht="12.75">
      <c r="H468" s="7"/>
    </row>
    <row r="469" ht="12.75">
      <c r="H469" s="7"/>
    </row>
    <row r="470" ht="12.75">
      <c r="H470" s="7"/>
    </row>
    <row r="471" ht="12.75">
      <c r="H471" s="7"/>
    </row>
    <row r="472" ht="12.75">
      <c r="H472" s="7"/>
    </row>
    <row r="473" ht="12.75">
      <c r="H473" s="7"/>
    </row>
    <row r="474" ht="12.75">
      <c r="H474" s="7"/>
    </row>
    <row r="475" ht="12.75">
      <c r="H475" s="7"/>
    </row>
    <row r="476" ht="12.75">
      <c r="H476" s="7"/>
    </row>
    <row r="477" ht="12.75">
      <c r="H477" s="7"/>
    </row>
    <row r="478" ht="12.75">
      <c r="H478" s="7"/>
    </row>
    <row r="479" ht="12.75">
      <c r="H479" s="7"/>
    </row>
    <row r="480" ht="12.75">
      <c r="H480" s="7"/>
    </row>
    <row r="481" ht="12.75">
      <c r="H481" s="7"/>
    </row>
    <row r="482" ht="12.75">
      <c r="H482" s="7"/>
    </row>
    <row r="483" ht="12.75">
      <c r="H483" s="7"/>
    </row>
    <row r="484" ht="12.75">
      <c r="H484" s="7"/>
    </row>
    <row r="485" ht="12.75">
      <c r="H485" s="7"/>
    </row>
    <row r="486" ht="12.75">
      <c r="H486" s="7"/>
    </row>
    <row r="487" ht="12.75">
      <c r="H487" s="7"/>
    </row>
    <row r="488" ht="12.75">
      <c r="H488" s="7"/>
    </row>
    <row r="489" ht="12.75">
      <c r="H489" s="7"/>
    </row>
    <row r="490" ht="12.75">
      <c r="H490" s="7"/>
    </row>
    <row r="491" ht="12.75">
      <c r="H491" s="7"/>
    </row>
    <row r="492" ht="12.75">
      <c r="H492" s="7"/>
    </row>
    <row r="493" ht="12.75">
      <c r="H493" s="7"/>
    </row>
    <row r="494" ht="12.75">
      <c r="H494" s="7"/>
    </row>
    <row r="495" ht="12.75">
      <c r="H495" s="7"/>
    </row>
    <row r="496" ht="12.75">
      <c r="H496" s="7"/>
    </row>
    <row r="497" ht="12.75">
      <c r="H497" s="7"/>
    </row>
    <row r="498" ht="12.75">
      <c r="H498" s="7"/>
    </row>
    <row r="499" ht="12.75">
      <c r="H499" s="7"/>
    </row>
    <row r="500" ht="12.75">
      <c r="H500" s="7"/>
    </row>
    <row r="501" ht="12.75">
      <c r="H501" s="7"/>
    </row>
    <row r="502" ht="12.75">
      <c r="H502" s="7"/>
    </row>
    <row r="503" ht="12.75">
      <c r="H503" s="7"/>
    </row>
    <row r="504" ht="12.75">
      <c r="H504" s="7"/>
    </row>
    <row r="505" ht="12.75">
      <c r="H505" s="7"/>
    </row>
    <row r="506" ht="12.75">
      <c r="H506" s="7"/>
    </row>
    <row r="507" ht="12.75">
      <c r="H507" s="7"/>
    </row>
    <row r="508" ht="12.75">
      <c r="H508" s="7"/>
    </row>
    <row r="509" ht="12.75">
      <c r="H509" s="7"/>
    </row>
    <row r="510" ht="12.75">
      <c r="H510" s="7"/>
    </row>
    <row r="511" ht="12.75">
      <c r="H511" s="7"/>
    </row>
    <row r="512" ht="12.75">
      <c r="H512" s="7"/>
    </row>
    <row r="513" ht="12.75">
      <c r="H513" s="7"/>
    </row>
    <row r="514" ht="12.75">
      <c r="H514" s="7"/>
    </row>
    <row r="515" ht="12.75">
      <c r="H515" s="7"/>
    </row>
    <row r="516" ht="12.75">
      <c r="H516" s="7"/>
    </row>
    <row r="517" ht="12.75">
      <c r="H517" s="7"/>
    </row>
    <row r="518" ht="12.75">
      <c r="H518" s="7"/>
    </row>
    <row r="519" ht="12.75">
      <c r="H519" s="7"/>
    </row>
    <row r="520" ht="12.75">
      <c r="H520" s="7"/>
    </row>
    <row r="521" ht="12.75">
      <c r="H521" s="7"/>
    </row>
    <row r="522" ht="12.75">
      <c r="H522" s="7"/>
    </row>
    <row r="523" ht="12.75">
      <c r="H523" s="7"/>
    </row>
    <row r="524" ht="12.75">
      <c r="H524" s="7"/>
    </row>
    <row r="525" ht="12.75">
      <c r="H525" s="7"/>
    </row>
    <row r="526" ht="12.75">
      <c r="H526" s="7"/>
    </row>
    <row r="527" ht="12.75">
      <c r="H527" s="7"/>
    </row>
    <row r="528" ht="12.75">
      <c r="H528" s="7"/>
    </row>
    <row r="529" ht="12.75">
      <c r="H529" s="7"/>
    </row>
    <row r="530" ht="12.75">
      <c r="H530" s="7"/>
    </row>
    <row r="531" ht="12.75">
      <c r="H531" s="7"/>
    </row>
    <row r="532" ht="12.75">
      <c r="H532" s="7"/>
    </row>
    <row r="533" ht="12.75">
      <c r="H533" s="7"/>
    </row>
    <row r="534" ht="12.75">
      <c r="H534" s="7"/>
    </row>
    <row r="535" ht="12.75">
      <c r="H535" s="7"/>
    </row>
    <row r="536" ht="12.75">
      <c r="H536" s="7"/>
    </row>
    <row r="537" ht="12.75">
      <c r="H537" s="7"/>
    </row>
    <row r="538" ht="12.75">
      <c r="H538" s="7"/>
    </row>
    <row r="539" ht="12.75">
      <c r="H539" s="7"/>
    </row>
    <row r="540" ht="12.75">
      <c r="H540" s="7"/>
    </row>
    <row r="541" ht="12.75">
      <c r="H541" s="7"/>
    </row>
    <row r="542" ht="12.75">
      <c r="H542" s="7"/>
    </row>
    <row r="543" ht="12.75">
      <c r="H543" s="7"/>
    </row>
    <row r="544" ht="12.75">
      <c r="H544" s="7"/>
    </row>
    <row r="545" ht="12.75">
      <c r="H545" s="7"/>
    </row>
    <row r="546" ht="12.75">
      <c r="H546" s="7"/>
    </row>
    <row r="547" ht="12.75">
      <c r="H547" s="7"/>
    </row>
    <row r="548" ht="12.75">
      <c r="H548" s="7"/>
    </row>
    <row r="549" ht="12.75">
      <c r="H549" s="7"/>
    </row>
    <row r="550" ht="12.75">
      <c r="H550" s="7"/>
    </row>
    <row r="551" ht="12.75">
      <c r="H551" s="7"/>
    </row>
    <row r="552" ht="12.75">
      <c r="H552" s="7"/>
    </row>
    <row r="553" ht="12.75">
      <c r="H553" s="7"/>
    </row>
    <row r="554" ht="12.75">
      <c r="H554" s="7"/>
    </row>
    <row r="555" ht="12.75">
      <c r="H555" s="7"/>
    </row>
    <row r="556" ht="12.75">
      <c r="H556" s="7"/>
    </row>
    <row r="557" ht="12.75">
      <c r="H557" s="7"/>
    </row>
    <row r="558" ht="12.75">
      <c r="H558" s="7"/>
    </row>
    <row r="559" ht="12.75">
      <c r="H559" s="7"/>
    </row>
    <row r="560" ht="12.75">
      <c r="H560" s="7"/>
    </row>
    <row r="561" ht="12.75">
      <c r="H561" s="7"/>
    </row>
    <row r="562" ht="12.75">
      <c r="H562" s="7"/>
    </row>
    <row r="563" ht="12.75">
      <c r="H563" s="7"/>
    </row>
    <row r="564" ht="12.75">
      <c r="H564" s="7"/>
    </row>
    <row r="565" ht="12.75">
      <c r="H565" s="7"/>
    </row>
    <row r="566" ht="12.75">
      <c r="H566" s="7"/>
    </row>
    <row r="567" ht="12.75">
      <c r="H567" s="7"/>
    </row>
    <row r="568" ht="12.75">
      <c r="H568" s="7"/>
    </row>
    <row r="569" ht="12.75">
      <c r="H569" s="7"/>
    </row>
    <row r="570" ht="12.75">
      <c r="H570" s="7"/>
    </row>
    <row r="571" ht="12.75">
      <c r="H571" s="7"/>
    </row>
    <row r="572" ht="12.75">
      <c r="H572" s="7"/>
    </row>
    <row r="573" ht="12.75">
      <c r="H573" s="7"/>
    </row>
    <row r="574" ht="12.75">
      <c r="H574" s="7"/>
    </row>
    <row r="575" ht="12.75">
      <c r="H575" s="7"/>
    </row>
    <row r="576" ht="12.75">
      <c r="H576" s="7"/>
    </row>
    <row r="577" ht="12.75">
      <c r="H577" s="7"/>
    </row>
    <row r="578" ht="12.75">
      <c r="H578" s="8"/>
    </row>
    <row r="579" ht="12.75">
      <c r="H579" s="8"/>
    </row>
    <row r="580" ht="12.75">
      <c r="H580" s="8"/>
    </row>
    <row r="581" ht="12.75">
      <c r="H581" s="8"/>
    </row>
    <row r="582" ht="12.75">
      <c r="H582" s="8"/>
    </row>
    <row r="583" ht="12.75">
      <c r="H583" s="8"/>
    </row>
    <row r="584" ht="12.75">
      <c r="H584" s="8"/>
    </row>
    <row r="585" ht="12.75">
      <c r="H585" s="8"/>
    </row>
    <row r="586" ht="12.75">
      <c r="H586" s="8"/>
    </row>
    <row r="587" ht="12.75">
      <c r="H587" s="8"/>
    </row>
    <row r="588" ht="12.75">
      <c r="H588" s="8"/>
    </row>
    <row r="589" ht="12.75">
      <c r="H589" s="8"/>
    </row>
    <row r="590" ht="12.75">
      <c r="H590" s="8"/>
    </row>
    <row r="591" ht="12.75">
      <c r="H591" s="8"/>
    </row>
    <row r="592" ht="12.75">
      <c r="H592" s="8"/>
    </row>
    <row r="593" ht="12.75">
      <c r="H593" s="8"/>
    </row>
    <row r="594" ht="12.75">
      <c r="H594" s="8"/>
    </row>
    <row r="595" ht="12.75">
      <c r="H595" s="8"/>
    </row>
    <row r="596" ht="12.75">
      <c r="H596" s="8"/>
    </row>
    <row r="597" ht="12.75">
      <c r="H597" s="8"/>
    </row>
    <row r="598" ht="12.75">
      <c r="H598" s="8"/>
    </row>
    <row r="599" ht="12.75">
      <c r="H599" s="8"/>
    </row>
    <row r="600" ht="12.75">
      <c r="H600" s="8"/>
    </row>
    <row r="601" ht="12.75">
      <c r="H601" s="8"/>
    </row>
    <row r="602" ht="12.75">
      <c r="H602" s="8"/>
    </row>
    <row r="603" ht="12.75">
      <c r="H603" s="8"/>
    </row>
    <row r="604" ht="12.75">
      <c r="H604" s="8"/>
    </row>
    <row r="605" ht="12.75">
      <c r="H605" s="8"/>
    </row>
    <row r="606" ht="12.75">
      <c r="H606" s="8"/>
    </row>
    <row r="607" ht="12.75">
      <c r="H607" s="8"/>
    </row>
    <row r="608" ht="12.75">
      <c r="H608" s="8"/>
    </row>
    <row r="609" ht="12.75">
      <c r="H609" s="8"/>
    </row>
    <row r="610" ht="12.75">
      <c r="H610" s="8"/>
    </row>
    <row r="611" ht="12.75">
      <c r="H611" s="8"/>
    </row>
    <row r="612" ht="12.75">
      <c r="H612" s="8"/>
    </row>
    <row r="613" ht="12.75">
      <c r="H613" s="8"/>
    </row>
    <row r="614" ht="12.75">
      <c r="H614" s="8"/>
    </row>
    <row r="615" ht="12.75">
      <c r="H615" s="8"/>
    </row>
    <row r="616" ht="12.75">
      <c r="H616" s="8"/>
    </row>
    <row r="617" ht="12.75">
      <c r="H617" s="8"/>
    </row>
    <row r="618" ht="12.75">
      <c r="H618" s="8"/>
    </row>
    <row r="619" ht="12.75">
      <c r="H619" s="8"/>
    </row>
    <row r="620" ht="12.75">
      <c r="H620" s="8"/>
    </row>
    <row r="621" ht="12.75">
      <c r="H621" s="8"/>
    </row>
    <row r="622" ht="12.75">
      <c r="H622" s="8"/>
    </row>
    <row r="623" ht="12.75">
      <c r="H623" s="8"/>
    </row>
    <row r="624" ht="12.75">
      <c r="H624" s="8"/>
    </row>
    <row r="625" ht="12.75">
      <c r="H625" s="8"/>
    </row>
    <row r="626" ht="12.75">
      <c r="H626" s="8"/>
    </row>
    <row r="627" ht="12.75">
      <c r="H627" s="8"/>
    </row>
    <row r="628" ht="12.75">
      <c r="H628" s="8"/>
    </row>
    <row r="629" ht="12.75">
      <c r="H629" s="8"/>
    </row>
    <row r="630" ht="12.75">
      <c r="H630" s="8"/>
    </row>
    <row r="631" ht="12.75">
      <c r="H631" s="8"/>
    </row>
    <row r="632" ht="12.75">
      <c r="H632" s="8"/>
    </row>
    <row r="633" ht="12.75">
      <c r="H633" s="8"/>
    </row>
    <row r="634" ht="12.75">
      <c r="H634" s="8"/>
    </row>
    <row r="635" ht="12.75">
      <c r="H635" s="8"/>
    </row>
    <row r="636" ht="12.75">
      <c r="H636" s="8"/>
    </row>
    <row r="637" ht="12.75">
      <c r="H637" s="8"/>
    </row>
    <row r="638" ht="12.75">
      <c r="H638" s="8"/>
    </row>
    <row r="639" ht="12.75">
      <c r="H639" s="8"/>
    </row>
    <row r="640" ht="12.75">
      <c r="H640" s="8"/>
    </row>
    <row r="641" ht="12.75">
      <c r="H641" s="8"/>
    </row>
    <row r="642" ht="12.75">
      <c r="H642" s="8"/>
    </row>
    <row r="643" ht="12.75">
      <c r="H643" s="8"/>
    </row>
    <row r="644" ht="12.75">
      <c r="H644" s="8"/>
    </row>
    <row r="645" ht="12.75">
      <c r="H645" s="8"/>
    </row>
    <row r="646" ht="12.75">
      <c r="H646" s="8"/>
    </row>
    <row r="647" ht="12.75">
      <c r="H647" s="8"/>
    </row>
    <row r="648" ht="12.75">
      <c r="H648" s="8"/>
    </row>
    <row r="649" ht="12.75">
      <c r="H649" s="8"/>
    </row>
    <row r="650" ht="12.75">
      <c r="H650" s="8"/>
    </row>
    <row r="651" ht="12.75">
      <c r="H651" s="8"/>
    </row>
    <row r="652" ht="12.75">
      <c r="H652" s="8"/>
    </row>
    <row r="653" ht="12.75">
      <c r="H653" s="8"/>
    </row>
    <row r="654" ht="12.75">
      <c r="H654" s="8"/>
    </row>
    <row r="655" ht="12.75">
      <c r="H655" s="8"/>
    </row>
    <row r="656" ht="12.75">
      <c r="H656" s="8"/>
    </row>
    <row r="657" ht="12.75">
      <c r="H657" s="8"/>
    </row>
    <row r="658" ht="12.75">
      <c r="H658" s="8"/>
    </row>
    <row r="659" ht="12.75">
      <c r="H659" s="8"/>
    </row>
    <row r="660" ht="12.75">
      <c r="H660" s="8"/>
    </row>
    <row r="661" ht="12.75">
      <c r="H661" s="8"/>
    </row>
    <row r="662" ht="12.75">
      <c r="H662" s="8"/>
    </row>
    <row r="663" ht="12.75">
      <c r="H663" s="8"/>
    </row>
    <row r="664" ht="12.75">
      <c r="H664" s="8"/>
    </row>
    <row r="665" ht="12.75">
      <c r="H665" s="8"/>
    </row>
    <row r="666" ht="12.75">
      <c r="H666" s="8"/>
    </row>
    <row r="667" ht="12.75">
      <c r="H667" s="8"/>
    </row>
    <row r="668" ht="12.75">
      <c r="H668" s="8"/>
    </row>
    <row r="669" ht="12.75">
      <c r="H669" s="8"/>
    </row>
    <row r="670" ht="12.75">
      <c r="H670" s="8"/>
    </row>
    <row r="671" ht="12.75">
      <c r="H671" s="8"/>
    </row>
    <row r="672" ht="12.75">
      <c r="H672" s="8"/>
    </row>
    <row r="673" ht="12.75">
      <c r="H673" s="8"/>
    </row>
    <row r="674" ht="12.75">
      <c r="H674" s="8"/>
    </row>
    <row r="675" ht="12.75">
      <c r="H675" s="8"/>
    </row>
    <row r="676" ht="12.75">
      <c r="H676" s="8"/>
    </row>
    <row r="677" ht="12.75">
      <c r="H677" s="8"/>
    </row>
    <row r="678" ht="12.75">
      <c r="H678" s="8"/>
    </row>
    <row r="679" ht="12.75">
      <c r="H679" s="8"/>
    </row>
    <row r="680" ht="12.75">
      <c r="H680" s="8"/>
    </row>
    <row r="681" ht="12.75">
      <c r="H681" s="8"/>
    </row>
    <row r="682" ht="12.75">
      <c r="H682" s="8"/>
    </row>
    <row r="683" ht="12.75">
      <c r="H683" s="8"/>
    </row>
    <row r="684" ht="12.75">
      <c r="H684" s="8"/>
    </row>
    <row r="685" ht="12.75">
      <c r="H685" s="8"/>
    </row>
    <row r="686" ht="12.75">
      <c r="H686" s="8"/>
    </row>
    <row r="687" ht="12.75">
      <c r="H687" s="8"/>
    </row>
    <row r="688" ht="12.75">
      <c r="H688" s="8"/>
    </row>
    <row r="689" ht="12.75">
      <c r="H689" s="8"/>
    </row>
    <row r="690" ht="12.75">
      <c r="H690" s="8"/>
    </row>
    <row r="691" ht="12.75">
      <c r="H691" s="8"/>
    </row>
    <row r="692" ht="12.75">
      <c r="H692" s="8"/>
    </row>
    <row r="693" ht="12.75">
      <c r="H693" s="8"/>
    </row>
    <row r="694" ht="12.75">
      <c r="H694" s="8"/>
    </row>
    <row r="695" ht="12.75">
      <c r="H695" s="8"/>
    </row>
    <row r="696" ht="12.75">
      <c r="H696" s="8"/>
    </row>
    <row r="697" ht="12.75">
      <c r="H697" s="8"/>
    </row>
    <row r="698" ht="12.75">
      <c r="H698" s="8"/>
    </row>
    <row r="699" ht="12.75">
      <c r="H699" s="8"/>
    </row>
    <row r="700" ht="12.75">
      <c r="H700" s="8"/>
    </row>
    <row r="701" ht="12.75">
      <c r="H701" s="8"/>
    </row>
    <row r="702" ht="12.75">
      <c r="H702" s="8"/>
    </row>
    <row r="703" ht="12.75">
      <c r="H703" s="8"/>
    </row>
    <row r="704" ht="12.75">
      <c r="H704" s="8"/>
    </row>
    <row r="705" ht="12.75">
      <c r="H705" s="8"/>
    </row>
    <row r="706" ht="12.75">
      <c r="H706" s="8"/>
    </row>
    <row r="707" ht="12.75">
      <c r="H707" s="8"/>
    </row>
    <row r="708" ht="12.75">
      <c r="H708" s="8"/>
    </row>
    <row r="709" ht="12.75">
      <c r="H709" s="8"/>
    </row>
    <row r="710" ht="12.75">
      <c r="H710" s="8"/>
    </row>
    <row r="711" ht="12.75">
      <c r="H711" s="8"/>
    </row>
    <row r="712" ht="12.75">
      <c r="H712" s="8"/>
    </row>
    <row r="713" ht="12.75">
      <c r="H713" s="8"/>
    </row>
    <row r="714" ht="12.75">
      <c r="H714" s="8"/>
    </row>
    <row r="715" ht="12.75">
      <c r="H715" s="8"/>
    </row>
    <row r="716" ht="12.75">
      <c r="H716" s="8"/>
    </row>
    <row r="717" ht="12.75">
      <c r="H717" s="8"/>
    </row>
    <row r="718" ht="12.75">
      <c r="H718" s="8"/>
    </row>
    <row r="719" ht="12.75">
      <c r="H719" s="8"/>
    </row>
    <row r="720" ht="12.75">
      <c r="H720" s="8"/>
    </row>
    <row r="721" ht="12.75">
      <c r="H721" s="8"/>
    </row>
    <row r="722" ht="12.75">
      <c r="H722" s="8"/>
    </row>
    <row r="723" ht="12.75">
      <c r="H723" s="8"/>
    </row>
    <row r="724" ht="12.75">
      <c r="H724" s="8"/>
    </row>
    <row r="725" ht="12.75">
      <c r="H725" s="8"/>
    </row>
    <row r="726" ht="12.75">
      <c r="H726" s="8"/>
    </row>
    <row r="727" ht="12.75">
      <c r="H727" s="8"/>
    </row>
    <row r="728" ht="12.75">
      <c r="H728" s="8"/>
    </row>
    <row r="729" ht="12.75">
      <c r="H729" s="8"/>
    </row>
    <row r="730" ht="12.75">
      <c r="H730" s="8"/>
    </row>
    <row r="731" ht="12.75">
      <c r="H731" s="8"/>
    </row>
    <row r="732" ht="12.75">
      <c r="H732" s="8"/>
    </row>
    <row r="733" ht="12.75">
      <c r="H733" s="8"/>
    </row>
    <row r="734" ht="12.75">
      <c r="H734" s="8"/>
    </row>
    <row r="735" ht="12.75">
      <c r="H735" s="8"/>
    </row>
    <row r="736" ht="12.75">
      <c r="H736" s="8"/>
    </row>
    <row r="737" ht="12.75">
      <c r="H737" s="8"/>
    </row>
    <row r="738" ht="12.75">
      <c r="H738" s="8"/>
    </row>
    <row r="739" ht="12.75">
      <c r="H739" s="8"/>
    </row>
    <row r="740" ht="12.75">
      <c r="H740" s="8"/>
    </row>
    <row r="741" ht="12.75">
      <c r="H741" s="8"/>
    </row>
    <row r="742" ht="12.75">
      <c r="H742" s="8"/>
    </row>
    <row r="743" ht="12.75">
      <c r="H743" s="8"/>
    </row>
    <row r="744" ht="12.75">
      <c r="H744" s="8"/>
    </row>
    <row r="745" ht="12.75">
      <c r="H745" s="8"/>
    </row>
    <row r="746" ht="12.75">
      <c r="H746" s="8"/>
    </row>
    <row r="747" ht="12.75">
      <c r="H747" s="8"/>
    </row>
    <row r="748" ht="12.75">
      <c r="H748" s="8"/>
    </row>
    <row r="749" ht="12.75">
      <c r="H749" s="8"/>
    </row>
    <row r="750" ht="12.75">
      <c r="H750" s="8"/>
    </row>
    <row r="751" ht="12.75">
      <c r="H751" s="8"/>
    </row>
    <row r="752" ht="12.75">
      <c r="H752" s="8"/>
    </row>
    <row r="753" ht="12.75">
      <c r="H753" s="8"/>
    </row>
    <row r="754" ht="12.75">
      <c r="H754" s="8"/>
    </row>
    <row r="755" ht="12.75">
      <c r="H755" s="8"/>
    </row>
    <row r="756" ht="12.75">
      <c r="H756" s="8"/>
    </row>
    <row r="757" ht="12.75">
      <c r="H757" s="8"/>
    </row>
    <row r="758" ht="12.75">
      <c r="H758" s="8"/>
    </row>
    <row r="759" ht="12.75">
      <c r="H759" s="8"/>
    </row>
    <row r="760" ht="12.75">
      <c r="H760" s="8"/>
    </row>
    <row r="761" ht="12.75">
      <c r="H761" s="8"/>
    </row>
    <row r="762" ht="12.75">
      <c r="H762" s="8"/>
    </row>
    <row r="763" ht="12.75">
      <c r="H763" s="8"/>
    </row>
    <row r="764" ht="12.75">
      <c r="H764" s="8"/>
    </row>
    <row r="765" ht="12.75">
      <c r="H765" s="8"/>
    </row>
    <row r="766" ht="12.75">
      <c r="H766" s="8"/>
    </row>
    <row r="767" ht="12.75">
      <c r="H767" s="8"/>
    </row>
    <row r="768" ht="12.75">
      <c r="H768" s="8"/>
    </row>
    <row r="769" ht="12.75">
      <c r="H769" s="8"/>
    </row>
    <row r="770" ht="12.75">
      <c r="H770" s="8"/>
    </row>
    <row r="771" ht="12.75">
      <c r="H771" s="8"/>
    </row>
    <row r="772" ht="12.75">
      <c r="H772" s="8"/>
    </row>
    <row r="773" ht="12.75">
      <c r="H773" s="8"/>
    </row>
    <row r="774" ht="12.75">
      <c r="H774" s="8"/>
    </row>
    <row r="775" ht="12.75">
      <c r="H775" s="8"/>
    </row>
    <row r="776" ht="12.75">
      <c r="H776" s="8"/>
    </row>
    <row r="777" ht="12.75">
      <c r="H777" s="8"/>
    </row>
    <row r="778" ht="12.75">
      <c r="H778" s="8"/>
    </row>
    <row r="779" ht="12.75">
      <c r="H779" s="8"/>
    </row>
    <row r="780" ht="12.75">
      <c r="H780" s="8"/>
    </row>
    <row r="781" ht="12.75">
      <c r="H781" s="8"/>
    </row>
    <row r="782" ht="12.75">
      <c r="H782" s="8"/>
    </row>
    <row r="783" ht="12.75">
      <c r="H783" s="8"/>
    </row>
    <row r="784" ht="12.75">
      <c r="H784" s="8"/>
    </row>
    <row r="785" ht="12.75">
      <c r="H785" s="8"/>
    </row>
    <row r="786" ht="12.75">
      <c r="H786" s="8"/>
    </row>
    <row r="787" ht="12.75">
      <c r="H787" s="8"/>
    </row>
    <row r="788" ht="12.75">
      <c r="H788" s="8"/>
    </row>
    <row r="789" ht="12.75">
      <c r="H789" s="8"/>
    </row>
    <row r="790" ht="12.75">
      <c r="H790" s="8"/>
    </row>
    <row r="791" ht="12.75">
      <c r="H791" s="8"/>
    </row>
    <row r="792" ht="12.75">
      <c r="H792" s="8"/>
    </row>
    <row r="793" ht="12.75">
      <c r="H793" s="8"/>
    </row>
    <row r="794" ht="12.75">
      <c r="H794" s="8"/>
    </row>
    <row r="795" ht="12.75">
      <c r="H795" s="8"/>
    </row>
    <row r="796" ht="12.75">
      <c r="H796" s="8"/>
    </row>
    <row r="797" ht="12.75">
      <c r="H797" s="8"/>
    </row>
    <row r="798" ht="12.75">
      <c r="H798" s="8"/>
    </row>
    <row r="799" ht="12.75">
      <c r="H799" s="8"/>
    </row>
    <row r="800" ht="12.75">
      <c r="H800" s="8"/>
    </row>
    <row r="801" ht="12.75">
      <c r="H801" s="8"/>
    </row>
    <row r="802" ht="12.75">
      <c r="H802" s="8"/>
    </row>
    <row r="803" ht="12.75">
      <c r="H803" s="8"/>
    </row>
    <row r="804" ht="12.75">
      <c r="H804" s="8"/>
    </row>
    <row r="805" ht="12.75">
      <c r="H805" s="8"/>
    </row>
    <row r="806" ht="12.75">
      <c r="H806" s="8"/>
    </row>
    <row r="807" ht="12.75">
      <c r="H807" s="8"/>
    </row>
    <row r="808" ht="12.75">
      <c r="H808" s="8"/>
    </row>
    <row r="809" ht="12.75">
      <c r="H809" s="8"/>
    </row>
    <row r="810" ht="12.75">
      <c r="H810" s="8"/>
    </row>
    <row r="811" ht="12.75">
      <c r="H811" s="8"/>
    </row>
    <row r="812" ht="12.75">
      <c r="H812" s="8"/>
    </row>
    <row r="813" ht="12.75">
      <c r="H813" s="8"/>
    </row>
    <row r="814" ht="12.75">
      <c r="H814" s="8"/>
    </row>
    <row r="815" ht="12.75">
      <c r="H815" s="8"/>
    </row>
    <row r="816" ht="12.75">
      <c r="H816" s="8"/>
    </row>
    <row r="817" ht="12.75">
      <c r="H817" s="8"/>
    </row>
    <row r="818" ht="12.75">
      <c r="H818" s="8"/>
    </row>
    <row r="819" ht="12.75">
      <c r="H819" s="8"/>
    </row>
    <row r="820" ht="12.75">
      <c r="H820" s="8"/>
    </row>
    <row r="821" ht="12.75">
      <c r="H821" s="8"/>
    </row>
    <row r="822" ht="12.75">
      <c r="H822" s="8"/>
    </row>
    <row r="823" ht="12.75">
      <c r="H823" s="8"/>
    </row>
    <row r="824" ht="12.75">
      <c r="H824" s="8"/>
    </row>
    <row r="825" ht="12.75">
      <c r="H825" s="8"/>
    </row>
    <row r="826" ht="12.75">
      <c r="H826" s="8"/>
    </row>
    <row r="827" ht="12.75">
      <c r="H827" s="8"/>
    </row>
    <row r="828" ht="12.75">
      <c r="H828" s="8"/>
    </row>
    <row r="829" ht="12.75">
      <c r="H829" s="8"/>
    </row>
    <row r="830" ht="12.75">
      <c r="H830" s="8"/>
    </row>
    <row r="831" ht="12.75">
      <c r="H831" s="8"/>
    </row>
    <row r="832" ht="12.75">
      <c r="H832" s="8"/>
    </row>
    <row r="833" ht="12.75">
      <c r="H833" s="8"/>
    </row>
    <row r="834" ht="12.75">
      <c r="H834" s="8"/>
    </row>
    <row r="835" ht="12.75">
      <c r="H835" s="8"/>
    </row>
    <row r="836" ht="12.75">
      <c r="H836" s="8"/>
    </row>
    <row r="837" ht="12.75">
      <c r="H837" s="8"/>
    </row>
    <row r="838" ht="12.75">
      <c r="H838" s="8"/>
    </row>
    <row r="839" ht="12.75">
      <c r="H839" s="8"/>
    </row>
    <row r="840" ht="12.75">
      <c r="H840" s="8"/>
    </row>
    <row r="841" ht="12.75">
      <c r="H841" s="8"/>
    </row>
    <row r="842" ht="12.75">
      <c r="H842" s="8"/>
    </row>
    <row r="843" ht="12.75">
      <c r="H843" s="8"/>
    </row>
    <row r="844" ht="12.75">
      <c r="H844" s="8"/>
    </row>
    <row r="845" ht="12.75">
      <c r="H845" s="8"/>
    </row>
    <row r="846" ht="12.75">
      <c r="H846" s="8"/>
    </row>
    <row r="847" ht="12.75">
      <c r="H847" s="8"/>
    </row>
    <row r="848" ht="12.75">
      <c r="H848" s="8"/>
    </row>
    <row r="849" ht="12.75">
      <c r="H849" s="8"/>
    </row>
    <row r="850" ht="12.75">
      <c r="H850" s="8"/>
    </row>
    <row r="851" ht="12.75">
      <c r="H851" s="8"/>
    </row>
    <row r="852" ht="12.75">
      <c r="H852" s="8"/>
    </row>
    <row r="853" ht="12.75">
      <c r="H853" s="8"/>
    </row>
    <row r="854" ht="12.75">
      <c r="H854" s="8"/>
    </row>
    <row r="855" ht="12.75">
      <c r="H855" s="8"/>
    </row>
    <row r="856" ht="12.75">
      <c r="H856" s="8"/>
    </row>
    <row r="857" ht="12.75">
      <c r="H857" s="8"/>
    </row>
    <row r="858" ht="12.75">
      <c r="H858" s="8"/>
    </row>
    <row r="859" ht="12.75">
      <c r="H859" s="8"/>
    </row>
    <row r="860" ht="12.75">
      <c r="H860" s="8"/>
    </row>
    <row r="861" ht="12.75">
      <c r="H861" s="8"/>
    </row>
    <row r="862" ht="12.75">
      <c r="H862" s="8"/>
    </row>
    <row r="863" ht="12.75">
      <c r="H863" s="8"/>
    </row>
    <row r="864" ht="12.75">
      <c r="H864" s="8"/>
    </row>
    <row r="865" ht="12.75">
      <c r="H865" s="8"/>
    </row>
    <row r="866" ht="12.75">
      <c r="H866" s="8"/>
    </row>
    <row r="867" ht="12.75">
      <c r="H867" s="8"/>
    </row>
    <row r="868" ht="12.75">
      <c r="H868" s="8"/>
    </row>
    <row r="869" ht="12.75">
      <c r="H869" s="8"/>
    </row>
    <row r="870" ht="12.75">
      <c r="H870" s="8"/>
    </row>
    <row r="871" ht="12.75">
      <c r="H871" s="8"/>
    </row>
    <row r="872" ht="12.75">
      <c r="H872" s="8"/>
    </row>
    <row r="873" ht="12.75">
      <c r="H873" s="8"/>
    </row>
    <row r="874" ht="12.75">
      <c r="H874" s="8"/>
    </row>
    <row r="875" ht="12.75">
      <c r="H875" s="8"/>
    </row>
    <row r="876" ht="12.75">
      <c r="H876" s="8"/>
    </row>
    <row r="877" ht="12.75">
      <c r="H877" s="8"/>
    </row>
    <row r="878" ht="12.75">
      <c r="H878" s="8"/>
    </row>
    <row r="879" ht="12.75">
      <c r="H879" s="8"/>
    </row>
    <row r="880" ht="12.75">
      <c r="H880" s="8"/>
    </row>
    <row r="881" ht="12.75">
      <c r="H881" s="8"/>
    </row>
    <row r="882" ht="12.75">
      <c r="H882" s="8"/>
    </row>
    <row r="883" ht="12.75">
      <c r="H883" s="8"/>
    </row>
    <row r="884" ht="12.75">
      <c r="H884" s="8"/>
    </row>
    <row r="885" ht="12.75">
      <c r="H885" s="8"/>
    </row>
    <row r="886" ht="12.75">
      <c r="H886" s="8"/>
    </row>
    <row r="887" ht="12.75">
      <c r="H887" s="8"/>
    </row>
    <row r="888" ht="12.75">
      <c r="H888" s="8"/>
    </row>
    <row r="889" ht="12.75">
      <c r="H889" s="8"/>
    </row>
    <row r="890" ht="12.75">
      <c r="H890" s="8"/>
    </row>
    <row r="891" ht="12.75">
      <c r="H891" s="8"/>
    </row>
    <row r="892" ht="12.75">
      <c r="H892" s="8"/>
    </row>
    <row r="893" ht="12.75">
      <c r="H893" s="8"/>
    </row>
    <row r="894" ht="12.75">
      <c r="H894" s="8"/>
    </row>
    <row r="895" ht="12.75">
      <c r="H895" s="8"/>
    </row>
    <row r="896" ht="12.75">
      <c r="H896" s="8"/>
    </row>
    <row r="897" ht="12.75">
      <c r="H897" s="8"/>
    </row>
    <row r="898" ht="12.75">
      <c r="H898" s="8"/>
    </row>
    <row r="899" ht="12.75">
      <c r="H899" s="8"/>
    </row>
    <row r="900" ht="12.75">
      <c r="H900" s="8"/>
    </row>
    <row r="901" ht="12.75">
      <c r="H901" s="8"/>
    </row>
    <row r="902" ht="12.75">
      <c r="H902" s="8"/>
    </row>
    <row r="903" ht="12.75">
      <c r="H903" s="8"/>
    </row>
    <row r="904" ht="12.75">
      <c r="H904" s="8"/>
    </row>
    <row r="905" ht="12.75">
      <c r="H905" s="8"/>
    </row>
    <row r="906" ht="12.75">
      <c r="H906" s="8"/>
    </row>
    <row r="907" ht="12.75">
      <c r="H907" s="8"/>
    </row>
    <row r="908" ht="12.75">
      <c r="H908" s="8"/>
    </row>
    <row r="909" ht="12.75">
      <c r="H909" s="8"/>
    </row>
    <row r="910" ht="12.75">
      <c r="H910" s="8"/>
    </row>
    <row r="911" ht="12.75">
      <c r="H911" s="8"/>
    </row>
    <row r="912" ht="12.75">
      <c r="H912" s="8"/>
    </row>
    <row r="913" ht="12.75">
      <c r="H913" s="8"/>
    </row>
    <row r="914" ht="12.75">
      <c r="H914" s="8"/>
    </row>
    <row r="915" ht="12.75">
      <c r="H915" s="8"/>
    </row>
    <row r="916" ht="12.75">
      <c r="H916" s="8"/>
    </row>
    <row r="917" ht="12.75">
      <c r="H917" s="8"/>
    </row>
    <row r="918" ht="12.75">
      <c r="H918" s="8"/>
    </row>
    <row r="919" ht="12.75">
      <c r="H919" s="8"/>
    </row>
    <row r="920" ht="12.75">
      <c r="H920" s="8"/>
    </row>
    <row r="921" ht="12.75">
      <c r="H921" s="8"/>
    </row>
    <row r="922" ht="12.75">
      <c r="H922" s="8"/>
    </row>
    <row r="923" ht="12.75">
      <c r="H923" s="8"/>
    </row>
    <row r="924" ht="12.75">
      <c r="H924" s="8"/>
    </row>
    <row r="925" ht="12.75">
      <c r="H925" s="8"/>
    </row>
    <row r="926" ht="12.75">
      <c r="H926" s="8"/>
    </row>
    <row r="927" ht="12.75">
      <c r="H927" s="8"/>
    </row>
    <row r="928" ht="12.75">
      <c r="H928" s="8"/>
    </row>
    <row r="929" ht="12.75">
      <c r="H929" s="8"/>
    </row>
    <row r="930" ht="12.75">
      <c r="H930" s="8"/>
    </row>
    <row r="931" ht="12.75">
      <c r="H931" s="8"/>
    </row>
    <row r="932" ht="12.75">
      <c r="H932" s="8"/>
    </row>
    <row r="933" ht="12.75">
      <c r="H933" s="8"/>
    </row>
    <row r="934" ht="12.75">
      <c r="H934" s="8"/>
    </row>
    <row r="935" ht="12.75">
      <c r="H935" s="8"/>
    </row>
    <row r="936" ht="12.75">
      <c r="H936" s="8"/>
    </row>
    <row r="937" ht="12.75">
      <c r="H937" s="8"/>
    </row>
    <row r="938" ht="12.75">
      <c r="H938" s="8"/>
    </row>
    <row r="939" ht="12.75">
      <c r="H939" s="8"/>
    </row>
    <row r="940" ht="12.75">
      <c r="H940" s="8"/>
    </row>
    <row r="941" ht="12.75">
      <c r="H941" s="8"/>
    </row>
    <row r="942" ht="12.75">
      <c r="H942" s="8"/>
    </row>
    <row r="943" ht="12.75">
      <c r="H943" s="8"/>
    </row>
    <row r="944" ht="12.75">
      <c r="H944" s="8"/>
    </row>
    <row r="945" ht="12.75">
      <c r="H945" s="8"/>
    </row>
    <row r="946" ht="12.75">
      <c r="H946" s="8"/>
    </row>
    <row r="947" ht="12.75">
      <c r="H947" s="8"/>
    </row>
    <row r="948" ht="12.75">
      <c r="H948" s="8"/>
    </row>
    <row r="949" ht="12.75">
      <c r="H949" s="8"/>
    </row>
    <row r="950" ht="12.75">
      <c r="H950" s="8"/>
    </row>
    <row r="951" ht="12.75">
      <c r="H951" s="8"/>
    </row>
    <row r="952" ht="12.75">
      <c r="H952" s="8"/>
    </row>
    <row r="953" ht="12.75">
      <c r="H953" s="8"/>
    </row>
    <row r="954" ht="12.75">
      <c r="H954" s="8"/>
    </row>
    <row r="955" ht="12.75">
      <c r="H955" s="8"/>
    </row>
    <row r="956" ht="12.75">
      <c r="H956" s="8"/>
    </row>
    <row r="957" ht="12.75">
      <c r="H957" s="8"/>
    </row>
    <row r="958" ht="12.75">
      <c r="H958" s="8"/>
    </row>
    <row r="959" ht="12.75">
      <c r="H959" s="8"/>
    </row>
    <row r="960" ht="12.75">
      <c r="H960" s="8"/>
    </row>
    <row r="961" ht="12.75">
      <c r="H961" s="8"/>
    </row>
    <row r="962" ht="12.75">
      <c r="H962" s="8"/>
    </row>
    <row r="963" ht="12.75">
      <c r="H963" s="8"/>
    </row>
    <row r="964" ht="12.75">
      <c r="H964" s="8"/>
    </row>
    <row r="965" ht="12.75">
      <c r="H965" s="8"/>
    </row>
    <row r="966" ht="12.75">
      <c r="H966" s="8"/>
    </row>
    <row r="967" ht="12.75">
      <c r="H967" s="8"/>
    </row>
    <row r="968" ht="12.75">
      <c r="H968" s="8"/>
    </row>
    <row r="969" ht="12.75">
      <c r="H969" s="8"/>
    </row>
    <row r="970" ht="12.75">
      <c r="H970" s="8"/>
    </row>
    <row r="971" ht="12.75">
      <c r="H971" s="8"/>
    </row>
    <row r="972" ht="12.75">
      <c r="H972" s="8"/>
    </row>
    <row r="973" ht="12.75">
      <c r="H973" s="8"/>
    </row>
    <row r="974" ht="12.75">
      <c r="H974" s="8"/>
    </row>
    <row r="975" ht="12.75">
      <c r="H975" s="8"/>
    </row>
    <row r="976" ht="12.75">
      <c r="H976" s="8"/>
    </row>
    <row r="977" ht="12.75">
      <c r="H977" s="8"/>
    </row>
    <row r="978" ht="12.75">
      <c r="H978" s="8"/>
    </row>
    <row r="979" ht="12.75">
      <c r="H979" s="8"/>
    </row>
    <row r="980" ht="12.75">
      <c r="H980" s="8"/>
    </row>
    <row r="981" ht="12.75">
      <c r="H981" s="8"/>
    </row>
    <row r="982" ht="12.75">
      <c r="H982" s="8"/>
    </row>
    <row r="983" ht="12.75">
      <c r="H983" s="8"/>
    </row>
    <row r="984" ht="12.75">
      <c r="H984" s="8"/>
    </row>
    <row r="985" ht="12.75">
      <c r="H985" s="8"/>
    </row>
    <row r="986" ht="12.75">
      <c r="H986" s="8"/>
    </row>
    <row r="987" ht="12.75">
      <c r="H987" s="8"/>
    </row>
    <row r="988" ht="12.75">
      <c r="H988" s="8"/>
    </row>
    <row r="989" ht="12.75">
      <c r="H989" s="8"/>
    </row>
    <row r="990" ht="12.75">
      <c r="H990" s="8"/>
    </row>
    <row r="991" ht="12.75">
      <c r="H991" s="8"/>
    </row>
    <row r="992" ht="12.75">
      <c r="H992" s="8"/>
    </row>
    <row r="993" ht="12.75">
      <c r="H993" s="8"/>
    </row>
    <row r="994" ht="12.75">
      <c r="H994" s="8"/>
    </row>
    <row r="995" ht="12.75">
      <c r="H995" s="8"/>
    </row>
    <row r="996" ht="12.75">
      <c r="H996" s="8"/>
    </row>
    <row r="997" ht="12.75">
      <c r="H997" s="8"/>
    </row>
    <row r="998" ht="12.75">
      <c r="H998" s="8"/>
    </row>
    <row r="999" ht="12.75">
      <c r="H999" s="8"/>
    </row>
    <row r="1000" ht="12.75">
      <c r="H1000" s="8"/>
    </row>
    <row r="1001" ht="12.75">
      <c r="H1001" s="8"/>
    </row>
    <row r="1002" ht="12.75">
      <c r="H1002" s="8"/>
    </row>
    <row r="1003" ht="12.75">
      <c r="H1003" s="8"/>
    </row>
    <row r="1004" ht="12.75">
      <c r="H1004" s="8"/>
    </row>
    <row r="1005" ht="12.75">
      <c r="H1005" s="8"/>
    </row>
    <row r="1006" ht="12.75">
      <c r="H1006" s="8"/>
    </row>
    <row r="1007" ht="12.75">
      <c r="H1007" s="8"/>
    </row>
    <row r="1008" ht="12.75">
      <c r="H1008" s="8"/>
    </row>
    <row r="1009" ht="12.75">
      <c r="H1009" s="8"/>
    </row>
    <row r="1010" ht="12.75">
      <c r="H1010" s="8"/>
    </row>
    <row r="1011" ht="12.75">
      <c r="H1011" s="8"/>
    </row>
    <row r="1012" ht="12.75">
      <c r="H1012" s="8"/>
    </row>
    <row r="1013" ht="12.75">
      <c r="H1013" s="8"/>
    </row>
    <row r="1014" ht="12.75">
      <c r="H1014" s="8"/>
    </row>
    <row r="1015" ht="12.75">
      <c r="H1015" s="8"/>
    </row>
    <row r="1016" ht="12.75">
      <c r="H1016" s="8"/>
    </row>
    <row r="1017" ht="12.75">
      <c r="H1017" s="8"/>
    </row>
    <row r="1018" ht="12.75">
      <c r="H1018" s="8"/>
    </row>
    <row r="1019" ht="12.75">
      <c r="H1019" s="8"/>
    </row>
    <row r="1020" ht="12.75">
      <c r="H1020" s="8"/>
    </row>
    <row r="1021" ht="12.75">
      <c r="H1021" s="8"/>
    </row>
    <row r="1022" ht="12.75">
      <c r="H1022" s="8"/>
    </row>
    <row r="1023" ht="12.75">
      <c r="H1023" s="8"/>
    </row>
    <row r="1024" ht="12.75">
      <c r="H1024" s="8"/>
    </row>
    <row r="1025" ht="12.75">
      <c r="H1025" s="8"/>
    </row>
    <row r="1026" ht="12.75">
      <c r="H1026" s="8"/>
    </row>
    <row r="1027" ht="12.75">
      <c r="H1027" s="8"/>
    </row>
    <row r="1028" ht="12.75">
      <c r="H1028" s="8"/>
    </row>
    <row r="1029" ht="12.75">
      <c r="H1029" s="8"/>
    </row>
    <row r="1030" ht="12.75">
      <c r="H1030" s="8"/>
    </row>
    <row r="1031" ht="12.75">
      <c r="H1031" s="8"/>
    </row>
    <row r="1032" ht="12.75">
      <c r="H1032" s="8"/>
    </row>
    <row r="1033" ht="12.75">
      <c r="H1033" s="8"/>
    </row>
    <row r="1034" ht="12.75">
      <c r="H1034" s="8"/>
    </row>
    <row r="1035" ht="12.75">
      <c r="H1035" s="8"/>
    </row>
    <row r="1036" ht="12.75">
      <c r="H1036" s="8"/>
    </row>
    <row r="1037" ht="12.75">
      <c r="H1037" s="8"/>
    </row>
    <row r="1038" ht="12.75">
      <c r="H1038" s="8"/>
    </row>
    <row r="1039" ht="12.75">
      <c r="H1039" s="8"/>
    </row>
    <row r="1040" ht="12.75">
      <c r="H1040" s="8"/>
    </row>
    <row r="1041" ht="12.75">
      <c r="H1041" s="8"/>
    </row>
    <row r="1042" ht="12.75">
      <c r="H1042" s="8"/>
    </row>
    <row r="1043" ht="12.75">
      <c r="H1043" s="8"/>
    </row>
    <row r="1044" ht="12.75">
      <c r="H1044" s="8"/>
    </row>
    <row r="1045" ht="12.75">
      <c r="H1045" s="8"/>
    </row>
    <row r="1046" ht="12.75">
      <c r="H1046" s="8"/>
    </row>
    <row r="1047" ht="12.75">
      <c r="H1047" s="8"/>
    </row>
    <row r="1048" ht="12.75">
      <c r="H1048" s="8"/>
    </row>
    <row r="1049" ht="12.75">
      <c r="H1049" s="8"/>
    </row>
    <row r="1050" ht="12.75">
      <c r="H1050" s="8"/>
    </row>
    <row r="1051" ht="12.75">
      <c r="H1051" s="8"/>
    </row>
    <row r="1052" ht="12.75">
      <c r="H1052" s="8"/>
    </row>
    <row r="1053" ht="12.75">
      <c r="H1053" s="8"/>
    </row>
    <row r="1054" ht="12.75">
      <c r="H1054" s="8"/>
    </row>
    <row r="1055" ht="12.75">
      <c r="H1055" s="8"/>
    </row>
    <row r="1056" ht="12.75">
      <c r="H1056" s="8"/>
    </row>
    <row r="1057" ht="12.75">
      <c r="H1057" s="8"/>
    </row>
    <row r="1058" ht="12.75">
      <c r="H1058" s="8"/>
    </row>
    <row r="1059" ht="12.75">
      <c r="H1059" s="8"/>
    </row>
    <row r="1060" ht="12.75">
      <c r="H1060" s="8"/>
    </row>
    <row r="1061" ht="12.75">
      <c r="H1061" s="8"/>
    </row>
    <row r="1062" ht="12.75">
      <c r="H1062" s="8"/>
    </row>
    <row r="1063" ht="12.75">
      <c r="H1063" s="8"/>
    </row>
    <row r="1064" ht="12.75">
      <c r="H1064" s="8"/>
    </row>
    <row r="1065" ht="12.75">
      <c r="H1065" s="8"/>
    </row>
    <row r="1066" ht="12.75">
      <c r="H1066" s="8"/>
    </row>
    <row r="1067" ht="12.75">
      <c r="H1067" s="8"/>
    </row>
    <row r="1068" ht="12.75">
      <c r="H1068" s="8"/>
    </row>
    <row r="1069" ht="12.75">
      <c r="H1069" s="8"/>
    </row>
    <row r="1070" ht="12.75">
      <c r="H1070" s="8"/>
    </row>
    <row r="1071" ht="12.75">
      <c r="H1071" s="8"/>
    </row>
    <row r="1072" ht="12.75">
      <c r="H1072" s="8"/>
    </row>
    <row r="1073" ht="12.75">
      <c r="H1073" s="8"/>
    </row>
    <row r="1074" ht="12.75">
      <c r="H1074" s="8"/>
    </row>
    <row r="1075" ht="12.75">
      <c r="H1075" s="8"/>
    </row>
    <row r="1076" ht="12.75">
      <c r="H1076" s="8"/>
    </row>
    <row r="1077" ht="12.75">
      <c r="H1077" s="8"/>
    </row>
    <row r="1078" ht="12.75">
      <c r="H1078" s="8"/>
    </row>
    <row r="1079" ht="12.75">
      <c r="H1079" s="8"/>
    </row>
    <row r="1080" ht="12.75">
      <c r="H1080" s="8"/>
    </row>
    <row r="1081" ht="12.75">
      <c r="H1081" s="8"/>
    </row>
    <row r="1082" ht="12.75">
      <c r="H1082" s="8"/>
    </row>
    <row r="1083" ht="12.75">
      <c r="H1083" s="8"/>
    </row>
    <row r="1084" ht="12.75">
      <c r="H1084" s="8"/>
    </row>
    <row r="1085" ht="12.75">
      <c r="H1085" s="8"/>
    </row>
    <row r="1086" ht="12.75">
      <c r="H1086" s="8"/>
    </row>
    <row r="1087" ht="12.75">
      <c r="H1087" s="8"/>
    </row>
    <row r="1088" ht="12.75">
      <c r="H1088" s="8"/>
    </row>
    <row r="1089" ht="12.75">
      <c r="H1089" s="8"/>
    </row>
    <row r="1090" ht="12.75">
      <c r="H1090" s="8"/>
    </row>
    <row r="1091" ht="12.75">
      <c r="H1091" s="8"/>
    </row>
    <row r="1092" ht="12.75">
      <c r="H1092" s="8"/>
    </row>
    <row r="1093" ht="12.75">
      <c r="H1093" s="8"/>
    </row>
    <row r="1094" ht="12.75">
      <c r="H1094" s="8"/>
    </row>
    <row r="1095" ht="12.75">
      <c r="H1095" s="8"/>
    </row>
    <row r="1096" ht="12.75">
      <c r="H1096" s="8"/>
    </row>
    <row r="1097" ht="12.75">
      <c r="H1097" s="8"/>
    </row>
    <row r="1098" ht="12.75">
      <c r="H1098" s="8"/>
    </row>
    <row r="1099" ht="12.75">
      <c r="H1099" s="8"/>
    </row>
    <row r="1100" ht="12.75">
      <c r="H1100" s="8"/>
    </row>
    <row r="1101" ht="12.75">
      <c r="H1101" s="8"/>
    </row>
    <row r="1102" ht="12.75">
      <c r="H1102" s="8"/>
    </row>
    <row r="1103" ht="12.75">
      <c r="H1103" s="8"/>
    </row>
    <row r="1104" ht="12.75">
      <c r="H1104" s="8"/>
    </row>
    <row r="1105" ht="12.75">
      <c r="H1105" s="8"/>
    </row>
    <row r="1106" ht="12.75">
      <c r="H1106" s="8"/>
    </row>
    <row r="1107" ht="12.75">
      <c r="H1107" s="8"/>
    </row>
    <row r="1108" ht="12.75">
      <c r="H1108" s="8"/>
    </row>
    <row r="1109" ht="12.75">
      <c r="H1109" s="8"/>
    </row>
    <row r="1110" ht="12.75">
      <c r="H1110" s="8"/>
    </row>
    <row r="1111" ht="12.75">
      <c r="H1111" s="8"/>
    </row>
    <row r="1112" ht="12.75">
      <c r="H1112" s="8"/>
    </row>
    <row r="1113" ht="12.75">
      <c r="H1113" s="8"/>
    </row>
    <row r="1114" ht="12.75">
      <c r="H1114" s="8"/>
    </row>
    <row r="1115" ht="12.75">
      <c r="H1115" s="8"/>
    </row>
    <row r="1116" ht="12.75">
      <c r="H1116" s="8"/>
    </row>
    <row r="1117" ht="12.75">
      <c r="H1117" s="8"/>
    </row>
    <row r="1118" ht="12.75">
      <c r="H1118" s="8"/>
    </row>
    <row r="1119" ht="12.75">
      <c r="H1119" s="8"/>
    </row>
    <row r="1120" ht="12.75">
      <c r="H1120" s="8"/>
    </row>
    <row r="1121" ht="12.75">
      <c r="H1121" s="8"/>
    </row>
    <row r="1122" ht="12.75">
      <c r="H1122" s="8"/>
    </row>
    <row r="1123" ht="12.75">
      <c r="H1123" s="8"/>
    </row>
    <row r="1124" ht="12.75">
      <c r="H1124" s="8"/>
    </row>
    <row r="1125" ht="12.75">
      <c r="H1125" s="8"/>
    </row>
    <row r="1126" ht="12.75">
      <c r="H1126" s="8"/>
    </row>
    <row r="1127" ht="12.75">
      <c r="H1127" s="8"/>
    </row>
    <row r="1128" ht="12.75">
      <c r="H1128" s="8"/>
    </row>
    <row r="1129" ht="12.75">
      <c r="H1129" s="8"/>
    </row>
    <row r="1130" ht="12.75">
      <c r="H1130" s="8"/>
    </row>
    <row r="1131" ht="12.75">
      <c r="H1131" s="8"/>
    </row>
    <row r="1132" ht="12.75">
      <c r="H1132" s="8"/>
    </row>
    <row r="1133" ht="12.75">
      <c r="H1133" s="8"/>
    </row>
    <row r="1134" ht="12.75">
      <c r="H1134" s="8"/>
    </row>
    <row r="1135" ht="12.75">
      <c r="H1135" s="8"/>
    </row>
    <row r="1136" ht="12.75">
      <c r="H1136" s="8"/>
    </row>
    <row r="1137" ht="12.75">
      <c r="H1137" s="8"/>
    </row>
    <row r="1138" ht="12.75">
      <c r="H1138" s="8"/>
    </row>
    <row r="1139" ht="12.75">
      <c r="H1139" s="8"/>
    </row>
    <row r="1140" ht="12.75">
      <c r="H1140" s="8"/>
    </row>
    <row r="1141" ht="12.75">
      <c r="H1141" s="8"/>
    </row>
    <row r="1142" ht="12.75">
      <c r="H1142" s="8"/>
    </row>
    <row r="1143" ht="12.75">
      <c r="H1143" s="8"/>
    </row>
    <row r="1144" ht="12.75">
      <c r="H1144" s="8"/>
    </row>
    <row r="1145" ht="12.75">
      <c r="H1145" s="8"/>
    </row>
    <row r="1146" ht="12.75">
      <c r="H1146" s="8"/>
    </row>
    <row r="1147" ht="12.75">
      <c r="H1147" s="8"/>
    </row>
    <row r="1148" ht="12.75">
      <c r="H1148" s="8"/>
    </row>
    <row r="1149" ht="12.75">
      <c r="H1149" s="8"/>
    </row>
    <row r="1150" ht="12.75">
      <c r="H1150" s="8"/>
    </row>
    <row r="1151" ht="12.75">
      <c r="H1151" s="8"/>
    </row>
    <row r="1152" ht="12.75">
      <c r="H1152" s="8"/>
    </row>
    <row r="1153" ht="12.75">
      <c r="H1153" s="8"/>
    </row>
    <row r="1154" ht="12.75">
      <c r="H1154" s="8"/>
    </row>
    <row r="1155" ht="12.75">
      <c r="H1155" s="8"/>
    </row>
    <row r="1156" ht="12.75">
      <c r="H1156" s="8"/>
    </row>
    <row r="1157" ht="12.75">
      <c r="H1157" s="8"/>
    </row>
    <row r="1158" ht="12.75">
      <c r="H1158" s="8"/>
    </row>
    <row r="1159" ht="12.75">
      <c r="H1159" s="8"/>
    </row>
    <row r="1160" ht="12.75">
      <c r="H1160" s="8"/>
    </row>
    <row r="1161" ht="12.75">
      <c r="H1161" s="8"/>
    </row>
    <row r="1162" ht="12.75">
      <c r="H1162" s="8"/>
    </row>
    <row r="1163" ht="12.75">
      <c r="H1163" s="8"/>
    </row>
    <row r="1164" ht="12.75">
      <c r="H1164" s="8"/>
    </row>
    <row r="1165" ht="12.75">
      <c r="H1165" s="8"/>
    </row>
    <row r="1166" ht="12.75">
      <c r="H1166" s="8"/>
    </row>
    <row r="1167" ht="12.75">
      <c r="H1167" s="8"/>
    </row>
    <row r="1168" ht="12.75">
      <c r="H1168" s="8"/>
    </row>
    <row r="1169" ht="12.75">
      <c r="H1169" s="8"/>
    </row>
    <row r="1170" ht="12.75">
      <c r="H1170" s="8"/>
    </row>
    <row r="1171" ht="12.75">
      <c r="H1171" s="8"/>
    </row>
    <row r="1172" ht="12.75">
      <c r="H1172" s="8"/>
    </row>
    <row r="1173" ht="12.75">
      <c r="H1173" s="8"/>
    </row>
    <row r="1174" ht="12.75">
      <c r="H1174" s="8"/>
    </row>
    <row r="1175" ht="12.75">
      <c r="H1175" s="8"/>
    </row>
    <row r="1176" ht="12.75">
      <c r="H1176" s="8"/>
    </row>
    <row r="1177" ht="12.75">
      <c r="H1177" s="8"/>
    </row>
    <row r="1178" ht="12.75">
      <c r="H1178" s="8"/>
    </row>
    <row r="1179" ht="12.75">
      <c r="H1179" s="8"/>
    </row>
    <row r="1180" ht="12.75">
      <c r="H1180" s="8"/>
    </row>
    <row r="1181" ht="12.75">
      <c r="H1181" s="8"/>
    </row>
    <row r="1182" ht="12.75">
      <c r="H1182" s="8"/>
    </row>
    <row r="1183" ht="12.75">
      <c r="H1183" s="8"/>
    </row>
    <row r="1184" ht="12.75">
      <c r="H1184" s="8"/>
    </row>
    <row r="1185" ht="12.75">
      <c r="H1185" s="8"/>
    </row>
    <row r="1186" ht="12.75">
      <c r="H1186" s="8"/>
    </row>
    <row r="1187" ht="12.75">
      <c r="H1187" s="8"/>
    </row>
    <row r="1188" ht="12.75">
      <c r="H1188" s="8"/>
    </row>
    <row r="1189" ht="12.75">
      <c r="H1189" s="8"/>
    </row>
    <row r="1190" ht="12.75">
      <c r="H1190" s="8"/>
    </row>
    <row r="1191" ht="12.75">
      <c r="H1191" s="8"/>
    </row>
    <row r="1192" ht="12.75">
      <c r="H1192" s="8"/>
    </row>
    <row r="1193" ht="12.75">
      <c r="H1193" s="8"/>
    </row>
    <row r="1194" ht="12.75">
      <c r="H1194" s="8"/>
    </row>
    <row r="1195" ht="12.75">
      <c r="H1195" s="8"/>
    </row>
    <row r="1196" ht="12.75">
      <c r="H1196" s="8"/>
    </row>
    <row r="1197" ht="12.75">
      <c r="H1197" s="8"/>
    </row>
    <row r="1198" ht="12.75">
      <c r="H1198" s="8"/>
    </row>
    <row r="1199" ht="12.75">
      <c r="H1199" s="8"/>
    </row>
    <row r="1200" ht="12.75">
      <c r="H1200" s="8"/>
    </row>
    <row r="1201" ht="12.75">
      <c r="H1201" s="8"/>
    </row>
    <row r="1202" ht="12.75">
      <c r="H1202" s="8"/>
    </row>
    <row r="1203" ht="12.75">
      <c r="H1203" s="8"/>
    </row>
    <row r="1204" ht="12.75">
      <c r="H1204" s="8"/>
    </row>
    <row r="1205" ht="12.75">
      <c r="H1205" s="8"/>
    </row>
    <row r="1206" ht="12.75">
      <c r="H1206" s="8"/>
    </row>
    <row r="1207" ht="12.75">
      <c r="H1207" s="8"/>
    </row>
    <row r="1208" ht="12.75">
      <c r="H1208" s="8"/>
    </row>
    <row r="1209" ht="12.75">
      <c r="H1209" s="8"/>
    </row>
    <row r="1210" ht="12.75">
      <c r="H1210" s="8"/>
    </row>
    <row r="1211" ht="12.75">
      <c r="H1211" s="8"/>
    </row>
    <row r="1212" ht="12.75">
      <c r="H1212" s="8"/>
    </row>
    <row r="1213" ht="12.75">
      <c r="H1213" s="8"/>
    </row>
    <row r="1214" ht="12.75">
      <c r="H1214" s="8"/>
    </row>
    <row r="1215" ht="12.75">
      <c r="H1215" s="8"/>
    </row>
    <row r="1216" ht="12.75">
      <c r="H1216" s="8"/>
    </row>
    <row r="1217" ht="12.75">
      <c r="H1217" s="8"/>
    </row>
    <row r="1218" ht="12.75">
      <c r="H1218" s="8"/>
    </row>
    <row r="1219" ht="12.75">
      <c r="H1219" s="8"/>
    </row>
    <row r="1220" ht="12.75">
      <c r="H1220" s="8"/>
    </row>
    <row r="1221" ht="12.75">
      <c r="H1221" s="8"/>
    </row>
    <row r="1222" ht="12.75">
      <c r="H1222" s="8"/>
    </row>
    <row r="1223" ht="12.75">
      <c r="H1223" s="8"/>
    </row>
    <row r="1224" ht="12.75">
      <c r="H1224" s="8"/>
    </row>
    <row r="1225" ht="12.75">
      <c r="H1225" s="8"/>
    </row>
    <row r="1226" ht="12.75">
      <c r="H1226" s="8"/>
    </row>
    <row r="1227" ht="12.75">
      <c r="H1227" s="8"/>
    </row>
    <row r="1228" ht="12.75">
      <c r="H1228" s="8"/>
    </row>
    <row r="1229" ht="12.75">
      <c r="H1229" s="8"/>
    </row>
    <row r="1230" ht="12.75">
      <c r="H1230" s="8"/>
    </row>
    <row r="1231" ht="12.75">
      <c r="H1231" s="8"/>
    </row>
    <row r="1232" ht="12.75">
      <c r="H1232" s="8"/>
    </row>
    <row r="1233" ht="12.75">
      <c r="H1233" s="8"/>
    </row>
    <row r="1234" ht="12.75">
      <c r="H1234" s="8"/>
    </row>
    <row r="1235" ht="12.75">
      <c r="H1235" s="8"/>
    </row>
    <row r="1236" ht="12.75">
      <c r="H1236" s="8"/>
    </row>
    <row r="1237" ht="12.75">
      <c r="H1237" s="8"/>
    </row>
    <row r="1238" ht="12.75">
      <c r="H1238" s="8"/>
    </row>
    <row r="1239" ht="12.75">
      <c r="H1239" s="8"/>
    </row>
    <row r="1240" ht="12.75">
      <c r="H1240" s="8"/>
    </row>
    <row r="1241" ht="12.75">
      <c r="H1241" s="8"/>
    </row>
    <row r="1242" ht="12.75">
      <c r="H1242" s="8"/>
    </row>
    <row r="1243" ht="12.75">
      <c r="H1243" s="8"/>
    </row>
    <row r="1244" ht="12.75">
      <c r="H1244" s="8"/>
    </row>
    <row r="1245" ht="12.75">
      <c r="H1245" s="8"/>
    </row>
    <row r="1246" ht="12.75">
      <c r="H1246" s="8"/>
    </row>
    <row r="1247" ht="12.75">
      <c r="H1247" s="8"/>
    </row>
    <row r="1248" ht="12.75">
      <c r="H1248" s="8"/>
    </row>
    <row r="1249" ht="12.75">
      <c r="H1249" s="8"/>
    </row>
    <row r="1250" ht="12.75">
      <c r="H1250" s="8"/>
    </row>
    <row r="1251" ht="12.75">
      <c r="H1251" s="8"/>
    </row>
    <row r="1252" ht="12.75">
      <c r="H1252" s="8"/>
    </row>
    <row r="1253" ht="12.75">
      <c r="H1253" s="8"/>
    </row>
    <row r="1254" ht="12.75">
      <c r="H1254" s="8"/>
    </row>
    <row r="1255" ht="12.75">
      <c r="H1255" s="8"/>
    </row>
    <row r="1256" ht="12.75">
      <c r="H1256" s="8"/>
    </row>
    <row r="1257" ht="12.75">
      <c r="H1257" s="8"/>
    </row>
    <row r="1258" ht="12.75">
      <c r="H1258" s="8"/>
    </row>
    <row r="1259" ht="12.75">
      <c r="H1259" s="8"/>
    </row>
    <row r="1260" ht="12.75">
      <c r="H1260" s="8"/>
    </row>
    <row r="1261" ht="12.75">
      <c r="H1261" s="8"/>
    </row>
    <row r="1262" ht="12.75">
      <c r="H1262" s="8"/>
    </row>
    <row r="1263" ht="12.75">
      <c r="H1263" s="8"/>
    </row>
    <row r="1264" ht="12.75">
      <c r="H1264" s="8"/>
    </row>
    <row r="1265" ht="12.75">
      <c r="H1265" s="8"/>
    </row>
    <row r="1266" ht="12.75">
      <c r="H1266" s="8"/>
    </row>
    <row r="1267" ht="12.75">
      <c r="H1267" s="8"/>
    </row>
    <row r="1268" ht="12.75">
      <c r="H1268" s="8"/>
    </row>
    <row r="1269" ht="12.75">
      <c r="H1269" s="8"/>
    </row>
    <row r="1270" ht="12.75">
      <c r="H1270" s="8"/>
    </row>
    <row r="1271" ht="12.75">
      <c r="H1271" s="8"/>
    </row>
    <row r="1272" ht="12.75">
      <c r="H1272" s="8"/>
    </row>
    <row r="1273" ht="12.75">
      <c r="H1273" s="8"/>
    </row>
    <row r="1274" ht="12.75">
      <c r="H1274" s="8"/>
    </row>
    <row r="1275" ht="12.75">
      <c r="H1275" s="8"/>
    </row>
    <row r="1276" ht="12.75">
      <c r="H1276" s="8"/>
    </row>
    <row r="1277" ht="12.75">
      <c r="H1277" s="8"/>
    </row>
    <row r="1278" ht="12.75">
      <c r="H1278" s="8"/>
    </row>
    <row r="1279" ht="12.75">
      <c r="H1279" s="8"/>
    </row>
    <row r="1280" ht="12.75">
      <c r="H1280" s="8"/>
    </row>
    <row r="1281" ht="12.75">
      <c r="H1281" s="8"/>
    </row>
    <row r="1282" ht="12.75">
      <c r="H1282" s="8"/>
    </row>
    <row r="1283" ht="12.75">
      <c r="H1283" s="8"/>
    </row>
    <row r="1284" ht="12.75">
      <c r="H1284" s="8"/>
    </row>
    <row r="1285" ht="12.75">
      <c r="H1285" s="8"/>
    </row>
    <row r="1286" ht="12.75">
      <c r="H1286" s="8"/>
    </row>
    <row r="1287" ht="12.75">
      <c r="H1287" s="8"/>
    </row>
    <row r="1288" ht="12.75">
      <c r="H1288" s="8"/>
    </row>
    <row r="1289" ht="12.75">
      <c r="H1289" s="8"/>
    </row>
    <row r="1290" ht="12.75">
      <c r="H1290" s="8"/>
    </row>
    <row r="1291" ht="12.75">
      <c r="H1291" s="8"/>
    </row>
    <row r="1292" ht="12.75">
      <c r="H1292" s="8"/>
    </row>
    <row r="1293" ht="12.75">
      <c r="H1293" s="8"/>
    </row>
    <row r="1294" ht="12.75">
      <c r="H1294" s="8"/>
    </row>
    <row r="1295" ht="12.75">
      <c r="H1295" s="8"/>
    </row>
    <row r="1296" ht="12.75">
      <c r="H1296" s="8"/>
    </row>
    <row r="1297" ht="12.75">
      <c r="H1297" s="8"/>
    </row>
    <row r="1298" ht="12.75">
      <c r="H1298" s="8"/>
    </row>
    <row r="1299" ht="12.75">
      <c r="H1299" s="8"/>
    </row>
    <row r="1300" ht="12.75">
      <c r="H1300" s="8"/>
    </row>
    <row r="1301" ht="12.75">
      <c r="H1301" s="8"/>
    </row>
    <row r="1302" ht="12.75">
      <c r="H1302" s="8"/>
    </row>
    <row r="1303" ht="12.75">
      <c r="H1303" s="8"/>
    </row>
    <row r="1304" ht="12.75">
      <c r="H1304" s="8"/>
    </row>
    <row r="1305" ht="12.75">
      <c r="H1305" s="8"/>
    </row>
    <row r="1306" ht="12.75">
      <c r="H1306" s="8"/>
    </row>
    <row r="1307" ht="12.75">
      <c r="H1307" s="8"/>
    </row>
    <row r="1308" ht="12.75">
      <c r="H1308" s="8"/>
    </row>
    <row r="1309" ht="12.75">
      <c r="H1309" s="8"/>
    </row>
    <row r="1310" ht="12.75">
      <c r="H1310" s="8"/>
    </row>
    <row r="1311" ht="12.75">
      <c r="H1311" s="8"/>
    </row>
    <row r="1312" ht="12.75">
      <c r="H1312" s="8"/>
    </row>
    <row r="1313" ht="12.75">
      <c r="H1313" s="8"/>
    </row>
    <row r="1314" ht="12.75">
      <c r="H1314" s="8"/>
    </row>
    <row r="1315" ht="12.75">
      <c r="H1315" s="8"/>
    </row>
    <row r="1316" ht="12.75">
      <c r="H1316" s="8"/>
    </row>
    <row r="1317" ht="12.75">
      <c r="H1317" s="8"/>
    </row>
    <row r="1318" ht="12.75">
      <c r="H1318" s="8"/>
    </row>
    <row r="1319" ht="12.75">
      <c r="H1319" s="8"/>
    </row>
    <row r="1320" ht="12.75">
      <c r="H1320" s="8"/>
    </row>
    <row r="1321" ht="12.75">
      <c r="H1321" s="8"/>
    </row>
    <row r="1322" ht="12.75">
      <c r="H1322" s="8"/>
    </row>
    <row r="1323" ht="12.75">
      <c r="H1323" s="8"/>
    </row>
    <row r="1324" ht="12.75">
      <c r="H1324" s="8"/>
    </row>
    <row r="1325" ht="12.75">
      <c r="H1325" s="8"/>
    </row>
    <row r="1326" ht="12.75">
      <c r="H1326" s="8"/>
    </row>
    <row r="1327" ht="12.75">
      <c r="H1327" s="8"/>
    </row>
    <row r="1328" ht="12.75">
      <c r="H1328" s="8"/>
    </row>
    <row r="1329" ht="12.75">
      <c r="H1329" s="8"/>
    </row>
    <row r="1330" ht="12.75">
      <c r="H1330" s="8"/>
    </row>
    <row r="1331" ht="12.75">
      <c r="H1331" s="8"/>
    </row>
    <row r="1332" ht="12.75">
      <c r="H1332" s="8"/>
    </row>
    <row r="1333" ht="12.75">
      <c r="H1333" s="8"/>
    </row>
    <row r="1334" ht="12.75">
      <c r="H1334" s="8"/>
    </row>
    <row r="1335" ht="12.75">
      <c r="H1335" s="8"/>
    </row>
    <row r="1336" ht="12.75">
      <c r="H1336" s="8"/>
    </row>
    <row r="1337" ht="12.75">
      <c r="H1337" s="8"/>
    </row>
    <row r="1338" ht="12.75">
      <c r="H1338" s="8"/>
    </row>
    <row r="1339" ht="12.75">
      <c r="H1339" s="8"/>
    </row>
    <row r="1340" ht="12.75">
      <c r="H1340" s="8"/>
    </row>
    <row r="1341" ht="12.75">
      <c r="H1341" s="8"/>
    </row>
    <row r="1342" ht="12.75">
      <c r="H1342" s="8"/>
    </row>
    <row r="1343" ht="12.75">
      <c r="H1343" s="8"/>
    </row>
    <row r="1344" ht="12.75">
      <c r="H1344" s="8"/>
    </row>
    <row r="1345" ht="12.75">
      <c r="H1345" s="8"/>
    </row>
    <row r="1346" ht="12.75">
      <c r="H1346" s="8"/>
    </row>
    <row r="1347" ht="12.75">
      <c r="H1347" s="8"/>
    </row>
    <row r="1348" ht="12.75">
      <c r="H1348" s="8"/>
    </row>
    <row r="1349" ht="12.75">
      <c r="H1349" s="8"/>
    </row>
    <row r="1350" ht="12.75">
      <c r="H1350" s="8"/>
    </row>
    <row r="1351" ht="12.75">
      <c r="H1351" s="8"/>
    </row>
    <row r="1352" ht="12.75">
      <c r="H1352" s="8"/>
    </row>
    <row r="1353" ht="12.75">
      <c r="H1353" s="8"/>
    </row>
    <row r="1354" ht="12.75">
      <c r="H1354" s="8"/>
    </row>
    <row r="1355" ht="12.75">
      <c r="H1355" s="8"/>
    </row>
    <row r="1356" ht="12.75">
      <c r="H1356" s="8"/>
    </row>
    <row r="1357" ht="12.75">
      <c r="H1357" s="8"/>
    </row>
    <row r="1358" ht="12.75">
      <c r="H1358" s="8"/>
    </row>
    <row r="1359" ht="12.75">
      <c r="H1359" s="8"/>
    </row>
    <row r="1360" ht="12.75">
      <c r="H1360" s="8"/>
    </row>
    <row r="1361" ht="12.75">
      <c r="H1361" s="8"/>
    </row>
    <row r="1362" ht="12.75">
      <c r="H1362" s="8"/>
    </row>
    <row r="1363" ht="12.75">
      <c r="H1363" s="8"/>
    </row>
    <row r="1364" ht="12.75">
      <c r="H1364" s="8"/>
    </row>
    <row r="1365" ht="12.75">
      <c r="H1365" s="8"/>
    </row>
    <row r="1366" ht="12.75">
      <c r="H1366" s="8"/>
    </row>
    <row r="1367" ht="12.75">
      <c r="H1367" s="8"/>
    </row>
    <row r="1368" ht="12.75">
      <c r="H1368" s="8"/>
    </row>
    <row r="1369" ht="12.75">
      <c r="H1369" s="8"/>
    </row>
    <row r="1370" ht="12.75">
      <c r="H1370" s="8"/>
    </row>
    <row r="1371" ht="12.75">
      <c r="H1371" s="8"/>
    </row>
    <row r="1372" ht="12.75">
      <c r="H1372" s="8"/>
    </row>
    <row r="1373" ht="12.75">
      <c r="H1373" s="8"/>
    </row>
    <row r="1374" ht="12.75">
      <c r="H1374" s="8"/>
    </row>
    <row r="1375" ht="12.75">
      <c r="H1375" s="8"/>
    </row>
    <row r="1376" ht="12.75">
      <c r="H1376" s="8"/>
    </row>
    <row r="1377" ht="12.75">
      <c r="H1377" s="8"/>
    </row>
    <row r="1378" ht="12.75">
      <c r="H1378" s="8"/>
    </row>
    <row r="1379" ht="12.75">
      <c r="H1379" s="8"/>
    </row>
    <row r="1380" ht="12.75">
      <c r="H1380" s="8"/>
    </row>
    <row r="1381" ht="12.75">
      <c r="H1381" s="8"/>
    </row>
    <row r="1382" ht="12.75">
      <c r="H1382" s="8"/>
    </row>
    <row r="1383" ht="12.75">
      <c r="H1383" s="8"/>
    </row>
    <row r="1384" ht="12.75">
      <c r="H1384" s="8"/>
    </row>
    <row r="1385" ht="12.75">
      <c r="H1385" s="8"/>
    </row>
    <row r="1386" ht="12.75">
      <c r="H1386" s="8"/>
    </row>
    <row r="1387" ht="12.75">
      <c r="H1387" s="8"/>
    </row>
    <row r="1388" ht="12.75">
      <c r="H1388" s="8"/>
    </row>
    <row r="1389" ht="12.75">
      <c r="H1389" s="8"/>
    </row>
    <row r="1390" ht="12.75">
      <c r="H1390" s="8"/>
    </row>
    <row r="1391" ht="12.75">
      <c r="H1391" s="8"/>
    </row>
    <row r="1392" ht="12.75">
      <c r="H1392" s="8"/>
    </row>
    <row r="1393" ht="12.75">
      <c r="H1393" s="8"/>
    </row>
    <row r="1394" ht="12.75">
      <c r="H1394" s="8"/>
    </row>
    <row r="1395" ht="12.75">
      <c r="H1395" s="8"/>
    </row>
    <row r="1396" ht="12.75">
      <c r="H1396" s="8"/>
    </row>
    <row r="1397" ht="12.75">
      <c r="H1397" s="8"/>
    </row>
    <row r="1398" ht="12.75">
      <c r="H1398" s="8"/>
    </row>
    <row r="1399" ht="12.75">
      <c r="H1399" s="8"/>
    </row>
    <row r="1400" ht="12.75">
      <c r="H1400" s="8"/>
    </row>
    <row r="1401" ht="12.75">
      <c r="H1401" s="8"/>
    </row>
    <row r="1402" ht="12.75">
      <c r="H1402" s="8"/>
    </row>
    <row r="1403" ht="12.75">
      <c r="H1403" s="8"/>
    </row>
    <row r="1404" ht="12.75">
      <c r="H1404" s="8"/>
    </row>
    <row r="1405" ht="12.75">
      <c r="H1405" s="8"/>
    </row>
    <row r="1406" ht="12.75">
      <c r="H1406" s="8"/>
    </row>
    <row r="1407" ht="12.75">
      <c r="H1407" s="8"/>
    </row>
    <row r="1408" ht="12.75">
      <c r="H1408" s="8"/>
    </row>
    <row r="1409" ht="12.75">
      <c r="H1409" s="8"/>
    </row>
    <row r="1410" ht="12.75">
      <c r="H1410" s="8"/>
    </row>
    <row r="1411" ht="12.75">
      <c r="H1411" s="8"/>
    </row>
    <row r="1412" ht="12.75">
      <c r="H1412" s="8"/>
    </row>
    <row r="1413" ht="12.75">
      <c r="H1413" s="8"/>
    </row>
    <row r="1414" ht="12.75">
      <c r="H1414" s="8"/>
    </row>
    <row r="1415" ht="12.75">
      <c r="H1415" s="8"/>
    </row>
    <row r="1416" ht="12.75">
      <c r="H1416" s="8"/>
    </row>
    <row r="1417" ht="12.75">
      <c r="H1417" s="8"/>
    </row>
    <row r="1418" ht="12.75">
      <c r="H1418" s="8"/>
    </row>
    <row r="1419" ht="12.75">
      <c r="H1419" s="8"/>
    </row>
    <row r="1420" ht="12.75">
      <c r="H1420" s="8"/>
    </row>
    <row r="1421" ht="12.75">
      <c r="H1421" s="8"/>
    </row>
    <row r="1422" ht="12.75">
      <c r="H1422" s="8"/>
    </row>
    <row r="1423" ht="12.75">
      <c r="H1423" s="8"/>
    </row>
    <row r="1424" ht="12.75">
      <c r="H1424" s="8"/>
    </row>
    <row r="1425" ht="12.75">
      <c r="H1425" s="8"/>
    </row>
    <row r="1426" ht="12.75">
      <c r="H1426" s="8"/>
    </row>
    <row r="1427" ht="12.75">
      <c r="H1427" s="8"/>
    </row>
    <row r="1428" ht="12.75">
      <c r="H1428" s="8"/>
    </row>
    <row r="1429" ht="12.75">
      <c r="H1429" s="8"/>
    </row>
    <row r="1430" ht="12.75">
      <c r="H1430" s="8"/>
    </row>
    <row r="1431" ht="12.75">
      <c r="H1431" s="8"/>
    </row>
    <row r="1432" ht="12.75">
      <c r="H1432" s="8"/>
    </row>
    <row r="1433" ht="12.75">
      <c r="H1433" s="8"/>
    </row>
    <row r="1434" ht="12.75">
      <c r="H1434" s="8"/>
    </row>
    <row r="1435" ht="12.75">
      <c r="H1435" s="8"/>
    </row>
    <row r="1436" ht="12.75">
      <c r="H1436" s="8"/>
    </row>
    <row r="1437" ht="12.75">
      <c r="H1437" s="8"/>
    </row>
    <row r="1438" ht="12.75">
      <c r="H1438" s="8"/>
    </row>
    <row r="1439" ht="12.75">
      <c r="H1439" s="8"/>
    </row>
    <row r="1440" ht="12.75">
      <c r="H1440" s="8"/>
    </row>
    <row r="1441" ht="12.75">
      <c r="H1441" s="8"/>
    </row>
    <row r="1442" ht="12.75">
      <c r="H1442" s="8"/>
    </row>
    <row r="1443" ht="12.75">
      <c r="H1443" s="8"/>
    </row>
    <row r="1444" ht="12.75">
      <c r="H1444" s="8"/>
    </row>
    <row r="1445" ht="12.75">
      <c r="H1445" s="8"/>
    </row>
    <row r="1446" ht="12.75">
      <c r="H1446" s="8"/>
    </row>
    <row r="1447" ht="12.75">
      <c r="H1447" s="8"/>
    </row>
    <row r="1448" ht="12.75">
      <c r="H1448" s="8"/>
    </row>
    <row r="1449" ht="12.75">
      <c r="H1449" s="8"/>
    </row>
    <row r="1450" ht="12.75">
      <c r="H1450" s="8"/>
    </row>
    <row r="1451" ht="12.75">
      <c r="H1451" s="8"/>
    </row>
    <row r="1452" ht="12.75">
      <c r="H1452" s="8"/>
    </row>
    <row r="1453" ht="12.75">
      <c r="H1453" s="8"/>
    </row>
    <row r="1454" ht="12.75">
      <c r="H1454" s="8"/>
    </row>
    <row r="1455" ht="12.75">
      <c r="H1455" s="8"/>
    </row>
    <row r="1456" ht="12.75">
      <c r="H1456" s="8"/>
    </row>
    <row r="1457" ht="12.75">
      <c r="H1457" s="8"/>
    </row>
    <row r="1458" ht="12.75">
      <c r="H1458" s="8"/>
    </row>
    <row r="1459" ht="12.75">
      <c r="H1459" s="8"/>
    </row>
    <row r="1460" ht="12.75">
      <c r="H1460" s="8"/>
    </row>
    <row r="1461" ht="12.75">
      <c r="H1461" s="8"/>
    </row>
    <row r="1462" ht="12.75">
      <c r="H1462" s="8"/>
    </row>
    <row r="1463" ht="12.75">
      <c r="H1463" s="8"/>
    </row>
    <row r="1464" ht="12.75">
      <c r="H1464" s="8"/>
    </row>
    <row r="1465" ht="12.75">
      <c r="H1465" s="8"/>
    </row>
    <row r="1466" ht="12.75">
      <c r="H1466" s="8"/>
    </row>
    <row r="1467" ht="12.75">
      <c r="H1467" s="8"/>
    </row>
    <row r="1468" ht="12.75">
      <c r="H1468" s="8"/>
    </row>
    <row r="1469" ht="12.75">
      <c r="H1469" s="8"/>
    </row>
    <row r="1470" ht="12.75">
      <c r="H1470" s="8"/>
    </row>
    <row r="1471" ht="12.75">
      <c r="H1471" s="8"/>
    </row>
    <row r="1472" ht="12.75">
      <c r="H1472" s="8"/>
    </row>
    <row r="1473" ht="12.75">
      <c r="H1473" s="8"/>
    </row>
    <row r="1474" ht="12.75">
      <c r="H1474" s="8"/>
    </row>
    <row r="1475" ht="12.75">
      <c r="H1475" s="8"/>
    </row>
    <row r="1476" ht="12.75">
      <c r="H1476" s="8"/>
    </row>
    <row r="1477" ht="12.75">
      <c r="H1477" s="8"/>
    </row>
    <row r="1478" ht="12.75">
      <c r="H1478" s="8"/>
    </row>
    <row r="1479" ht="12.75">
      <c r="H1479" s="8"/>
    </row>
    <row r="1480" ht="12.75">
      <c r="H1480" s="8"/>
    </row>
    <row r="1481" ht="12.75">
      <c r="H1481" s="8"/>
    </row>
    <row r="1482" ht="12.75">
      <c r="H1482" s="8"/>
    </row>
    <row r="1483" ht="12.75">
      <c r="H1483" s="8"/>
    </row>
    <row r="1484" ht="12.75">
      <c r="H1484" s="8"/>
    </row>
    <row r="1485" ht="12.75">
      <c r="H1485" s="8"/>
    </row>
    <row r="1486" ht="12.75">
      <c r="H1486" s="8"/>
    </row>
    <row r="1487" ht="12.75">
      <c r="H1487" s="8"/>
    </row>
    <row r="1488" ht="12.75">
      <c r="H1488" s="8"/>
    </row>
    <row r="1489" ht="12.75">
      <c r="H1489" s="8"/>
    </row>
    <row r="1490" ht="12.75">
      <c r="H1490" s="8"/>
    </row>
    <row r="1491" ht="12.75">
      <c r="H1491" s="8"/>
    </row>
    <row r="1492" ht="12.75">
      <c r="H1492" s="8"/>
    </row>
    <row r="1493" ht="12.75">
      <c r="H1493" s="8"/>
    </row>
    <row r="1494" ht="12.75">
      <c r="H1494" s="8"/>
    </row>
    <row r="1495" ht="12.75">
      <c r="H1495" s="8"/>
    </row>
    <row r="1496" ht="12.75">
      <c r="H1496" s="8"/>
    </row>
    <row r="1497" ht="12.75">
      <c r="H1497" s="8"/>
    </row>
    <row r="1498" ht="12.75">
      <c r="H1498" s="8"/>
    </row>
    <row r="1499" ht="12.75">
      <c r="H1499" s="8"/>
    </row>
    <row r="1500" ht="12.75">
      <c r="H1500" s="8"/>
    </row>
    <row r="1501" ht="12.75">
      <c r="H1501" s="8"/>
    </row>
    <row r="1502" ht="12.75">
      <c r="H1502" s="8"/>
    </row>
    <row r="1503" ht="12.75">
      <c r="H1503" s="8"/>
    </row>
    <row r="1504" ht="12.75">
      <c r="H1504" s="8"/>
    </row>
    <row r="1505" ht="12.75">
      <c r="H1505" s="8"/>
    </row>
    <row r="1506" ht="12.75">
      <c r="H1506" s="8"/>
    </row>
    <row r="1507" ht="12.75">
      <c r="H1507" s="8"/>
    </row>
    <row r="1508" ht="12.75">
      <c r="H1508" s="8"/>
    </row>
    <row r="1509" ht="12.75">
      <c r="H1509" s="8"/>
    </row>
    <row r="1510" ht="12.75">
      <c r="H1510" s="8"/>
    </row>
    <row r="1511" ht="12.75">
      <c r="H1511" s="8"/>
    </row>
    <row r="1512" ht="12.75">
      <c r="H1512" s="8"/>
    </row>
    <row r="1513" ht="12.75">
      <c r="H1513" s="8"/>
    </row>
    <row r="1514" ht="12.75">
      <c r="H1514" s="8"/>
    </row>
    <row r="1515" ht="12.75">
      <c r="H1515" s="8"/>
    </row>
    <row r="1516" ht="12.75">
      <c r="H1516" s="8"/>
    </row>
    <row r="1517" ht="12.75">
      <c r="H1517" s="8"/>
    </row>
    <row r="1518" ht="12.75">
      <c r="H1518" s="8"/>
    </row>
    <row r="1519" ht="12.75">
      <c r="H1519" s="8"/>
    </row>
    <row r="1520" ht="12.75">
      <c r="H1520" s="8"/>
    </row>
    <row r="1521" ht="12.75">
      <c r="H1521" s="8"/>
    </row>
    <row r="1522" ht="12.75">
      <c r="H1522" s="8"/>
    </row>
    <row r="1523" ht="12.75">
      <c r="H1523" s="8"/>
    </row>
    <row r="1524" ht="12.75">
      <c r="H1524" s="8"/>
    </row>
    <row r="1525" ht="12.75">
      <c r="H1525" s="8"/>
    </row>
    <row r="1526" ht="12.75">
      <c r="H1526" s="8"/>
    </row>
    <row r="1527" ht="12.75">
      <c r="H1527" s="8"/>
    </row>
    <row r="1528" ht="12.75">
      <c r="H1528" s="8"/>
    </row>
    <row r="1529" ht="12.75">
      <c r="H1529" s="8"/>
    </row>
    <row r="1530" ht="12.75">
      <c r="H1530" s="8"/>
    </row>
    <row r="1531" ht="12.75">
      <c r="H1531" s="8"/>
    </row>
    <row r="1532" ht="12.75">
      <c r="H1532" s="8"/>
    </row>
    <row r="1533" ht="12.75">
      <c r="H1533" s="8"/>
    </row>
    <row r="1534" ht="12.75">
      <c r="H1534" s="8"/>
    </row>
    <row r="1535" ht="12.75">
      <c r="H1535" s="8"/>
    </row>
    <row r="1536" ht="12.75">
      <c r="H1536" s="8"/>
    </row>
    <row r="1537" ht="12.75">
      <c r="H1537" s="8"/>
    </row>
    <row r="1538" ht="12.75">
      <c r="H1538" s="8"/>
    </row>
    <row r="1539" ht="12.75">
      <c r="H1539" s="8"/>
    </row>
    <row r="1540" ht="12.75">
      <c r="H1540" s="8"/>
    </row>
    <row r="1541" ht="12.75">
      <c r="H1541" s="8"/>
    </row>
    <row r="1542" ht="12.75">
      <c r="H1542" s="8"/>
    </row>
    <row r="1543" ht="12.75">
      <c r="H1543" s="8"/>
    </row>
    <row r="1544" ht="12.75">
      <c r="H1544" s="8"/>
    </row>
    <row r="1545" ht="12.75">
      <c r="H1545" s="8"/>
    </row>
    <row r="1546" ht="12.75">
      <c r="H1546" s="8"/>
    </row>
    <row r="1547" ht="12.75">
      <c r="H1547" s="8"/>
    </row>
    <row r="1548" ht="12.75">
      <c r="H1548" s="8"/>
    </row>
    <row r="1549" ht="12.75">
      <c r="H1549" s="8"/>
    </row>
    <row r="1550" ht="12.75">
      <c r="H1550" s="8"/>
    </row>
    <row r="1551" ht="12.75">
      <c r="H1551" s="8"/>
    </row>
    <row r="1552" ht="12.75">
      <c r="H1552" s="8"/>
    </row>
    <row r="1553" ht="12.75">
      <c r="H1553" s="8"/>
    </row>
    <row r="1554" ht="12.75">
      <c r="H1554" s="8"/>
    </row>
    <row r="1555" ht="12.75">
      <c r="H1555" s="8"/>
    </row>
    <row r="1556" ht="12.75">
      <c r="H1556" s="8"/>
    </row>
    <row r="1557" ht="12.75">
      <c r="H1557" s="8"/>
    </row>
    <row r="1558" ht="12.75">
      <c r="H1558" s="8"/>
    </row>
    <row r="1559" ht="12.75">
      <c r="H1559" s="8"/>
    </row>
    <row r="1560" ht="12.75">
      <c r="H1560" s="8"/>
    </row>
    <row r="1561" ht="12.75">
      <c r="H1561" s="8"/>
    </row>
    <row r="1562" ht="12.75">
      <c r="H1562" s="8"/>
    </row>
    <row r="1563" ht="12.75">
      <c r="H1563" s="8"/>
    </row>
    <row r="1564" ht="12.75">
      <c r="H1564" s="8"/>
    </row>
    <row r="1565" ht="12.75">
      <c r="H1565" s="8"/>
    </row>
    <row r="1566" ht="12.75">
      <c r="H1566" s="8"/>
    </row>
    <row r="1567" ht="12.75">
      <c r="H1567" s="8"/>
    </row>
    <row r="1568" ht="12.75">
      <c r="H1568" s="8"/>
    </row>
    <row r="1569" ht="12.75">
      <c r="H1569" s="8"/>
    </row>
    <row r="1570" ht="12.75">
      <c r="H1570" s="8"/>
    </row>
    <row r="1571" ht="12.75">
      <c r="H1571" s="8"/>
    </row>
    <row r="1572" ht="12.75">
      <c r="H1572" s="8"/>
    </row>
    <row r="1573" ht="12.75">
      <c r="H1573" s="8"/>
    </row>
    <row r="1574" ht="12.75">
      <c r="H1574" s="8"/>
    </row>
    <row r="1575" ht="12.75">
      <c r="H1575" s="8"/>
    </row>
    <row r="1576" ht="12.75">
      <c r="H1576" s="8"/>
    </row>
    <row r="1577" ht="12.75">
      <c r="H1577" s="8"/>
    </row>
    <row r="1578" ht="12.75">
      <c r="H1578" s="8"/>
    </row>
    <row r="1579" ht="12.75">
      <c r="H1579" s="8"/>
    </row>
    <row r="1580" ht="12.75">
      <c r="H1580" s="8"/>
    </row>
    <row r="1581" ht="12.75">
      <c r="H1581" s="8"/>
    </row>
    <row r="1582" ht="12.75">
      <c r="H1582" s="8"/>
    </row>
    <row r="1583" ht="12.75">
      <c r="H1583" s="8"/>
    </row>
    <row r="1584" ht="12.75">
      <c r="H1584" s="8"/>
    </row>
    <row r="1585" ht="12.75">
      <c r="H1585" s="8"/>
    </row>
    <row r="1586" ht="12.75">
      <c r="H1586" s="8"/>
    </row>
    <row r="1587" ht="12.75">
      <c r="H1587" s="8"/>
    </row>
    <row r="1588" ht="12.75">
      <c r="H1588" s="8"/>
    </row>
    <row r="1589" ht="12.75">
      <c r="H1589" s="8"/>
    </row>
    <row r="1590" ht="12.75">
      <c r="H1590" s="8"/>
    </row>
    <row r="1591" ht="12.75">
      <c r="H1591" s="8"/>
    </row>
    <row r="1592" ht="12.75">
      <c r="H1592" s="8"/>
    </row>
    <row r="1593" ht="12.75">
      <c r="H1593" s="8"/>
    </row>
    <row r="1594" ht="12.75">
      <c r="H1594" s="8"/>
    </row>
    <row r="1595" ht="12.75">
      <c r="H1595" s="8"/>
    </row>
    <row r="1596" ht="12.75">
      <c r="H1596" s="8"/>
    </row>
    <row r="1597" ht="12.75">
      <c r="H1597" s="8"/>
    </row>
    <row r="1598" ht="12.75">
      <c r="H1598" s="8"/>
    </row>
    <row r="1599" ht="12.75">
      <c r="H1599" s="8"/>
    </row>
    <row r="1600" ht="12.75">
      <c r="H1600" s="8"/>
    </row>
    <row r="1601" ht="12.75">
      <c r="H1601" s="8"/>
    </row>
    <row r="1602" ht="12.75">
      <c r="H1602" s="8"/>
    </row>
    <row r="1603" ht="12.75">
      <c r="H1603" s="8"/>
    </row>
    <row r="1604" ht="12.75">
      <c r="H1604" s="8"/>
    </row>
    <row r="1605" ht="12.75">
      <c r="H1605" s="8"/>
    </row>
    <row r="1606" ht="12.75">
      <c r="H1606" s="8"/>
    </row>
    <row r="1607" ht="12.75">
      <c r="H1607" s="8"/>
    </row>
    <row r="1608" ht="12.75">
      <c r="H1608" s="8"/>
    </row>
    <row r="1609" ht="12.75">
      <c r="H1609" s="8"/>
    </row>
    <row r="1610" ht="12.75">
      <c r="H1610" s="8"/>
    </row>
    <row r="1611" ht="12.75">
      <c r="H1611" s="8"/>
    </row>
    <row r="1612" ht="12.75">
      <c r="H1612" s="8"/>
    </row>
    <row r="1613" ht="12.75">
      <c r="H1613" s="8"/>
    </row>
    <row r="1614" ht="12.75">
      <c r="H1614" s="8"/>
    </row>
    <row r="1615" ht="12.75">
      <c r="H1615" s="8"/>
    </row>
    <row r="1616" ht="12.75">
      <c r="H1616" s="8"/>
    </row>
    <row r="1617" ht="12.75">
      <c r="H1617" s="8"/>
    </row>
    <row r="1618" ht="12.75">
      <c r="H1618" s="8"/>
    </row>
    <row r="1619" ht="12.75">
      <c r="H1619" s="8"/>
    </row>
    <row r="1620" ht="12.75">
      <c r="H1620" s="8"/>
    </row>
    <row r="1621" ht="12.75">
      <c r="H1621" s="8"/>
    </row>
    <row r="1622" ht="12.75">
      <c r="H1622" s="8"/>
    </row>
    <row r="1623" ht="12.75">
      <c r="H1623" s="8"/>
    </row>
    <row r="1624" ht="12.75">
      <c r="H1624" s="8"/>
    </row>
    <row r="1625" ht="12.75">
      <c r="H1625" s="8"/>
    </row>
    <row r="1626" ht="12.75">
      <c r="H1626" s="8"/>
    </row>
    <row r="1627" ht="12.75">
      <c r="H1627" s="8"/>
    </row>
    <row r="1628" ht="12.75">
      <c r="H1628" s="8"/>
    </row>
    <row r="1629" ht="12.75">
      <c r="H1629" s="8"/>
    </row>
    <row r="1630" ht="12.75">
      <c r="H1630" s="8"/>
    </row>
    <row r="1631" ht="12.75">
      <c r="H1631" s="8"/>
    </row>
    <row r="1632" ht="12.75">
      <c r="H1632" s="8"/>
    </row>
    <row r="1633" ht="12.75">
      <c r="H1633" s="8"/>
    </row>
    <row r="1634" ht="12.75">
      <c r="H1634" s="8"/>
    </row>
    <row r="1635" ht="12.75">
      <c r="H1635" s="8"/>
    </row>
    <row r="1636" ht="12.75">
      <c r="H1636" s="8"/>
    </row>
    <row r="1637" ht="12.75">
      <c r="H1637" s="8"/>
    </row>
    <row r="1638" ht="12.75">
      <c r="H1638" s="8"/>
    </row>
    <row r="1639" ht="12.75">
      <c r="H1639" s="8"/>
    </row>
    <row r="1640" ht="12.75">
      <c r="H1640" s="8"/>
    </row>
    <row r="1641" ht="12.75">
      <c r="H1641" s="8"/>
    </row>
    <row r="1642" ht="12.75">
      <c r="H1642" s="8"/>
    </row>
    <row r="1643" ht="12.75">
      <c r="H1643" s="8"/>
    </row>
    <row r="1644" ht="12.75">
      <c r="H1644" s="8"/>
    </row>
    <row r="1645" ht="12.75">
      <c r="H1645" s="8"/>
    </row>
    <row r="1646" ht="12.75">
      <c r="H1646" s="8"/>
    </row>
    <row r="1647" ht="12.75">
      <c r="H1647" s="8"/>
    </row>
    <row r="1648" ht="12.75">
      <c r="H1648" s="8"/>
    </row>
    <row r="1649" ht="12.75">
      <c r="H1649" s="8"/>
    </row>
    <row r="1650" ht="12.75">
      <c r="H1650" s="8"/>
    </row>
    <row r="1651" ht="12.75">
      <c r="H1651" s="8"/>
    </row>
    <row r="1652" ht="12.75">
      <c r="H1652" s="8"/>
    </row>
    <row r="1653" ht="12.75">
      <c r="H1653" s="8"/>
    </row>
    <row r="1654" ht="12.75">
      <c r="H1654" s="8"/>
    </row>
    <row r="1655" ht="12.75">
      <c r="H1655" s="8"/>
    </row>
    <row r="1656" ht="12.75">
      <c r="H1656" s="8"/>
    </row>
    <row r="1657" ht="12.75">
      <c r="H1657" s="8"/>
    </row>
    <row r="1658" ht="12.75">
      <c r="H1658" s="8"/>
    </row>
    <row r="1659" ht="12.75">
      <c r="H1659" s="8"/>
    </row>
    <row r="1660" ht="12.75">
      <c r="H1660" s="8"/>
    </row>
    <row r="1661" ht="12.75">
      <c r="H1661" s="8"/>
    </row>
    <row r="1662" ht="12.75">
      <c r="H1662" s="8"/>
    </row>
    <row r="1663" ht="12.75">
      <c r="H1663" s="8"/>
    </row>
    <row r="1664" ht="12.75">
      <c r="H1664" s="8"/>
    </row>
    <row r="1665" ht="12.75">
      <c r="H1665" s="8"/>
    </row>
    <row r="1666" ht="12.75">
      <c r="H1666" s="8"/>
    </row>
    <row r="1667" ht="12.75">
      <c r="H1667" s="8"/>
    </row>
    <row r="1668" ht="12.75">
      <c r="H1668" s="8"/>
    </row>
    <row r="1669" ht="12.75">
      <c r="H1669" s="8"/>
    </row>
    <row r="1670" ht="12.75">
      <c r="H1670" s="8"/>
    </row>
    <row r="1671" ht="12.75">
      <c r="H1671" s="8"/>
    </row>
    <row r="1672" ht="12.75">
      <c r="H1672" s="8"/>
    </row>
    <row r="1673" ht="12.75">
      <c r="H1673" s="8"/>
    </row>
    <row r="1674" ht="12.75">
      <c r="H1674" s="8"/>
    </row>
    <row r="1675" ht="12.75">
      <c r="H1675" s="8"/>
    </row>
    <row r="1676" ht="12.75">
      <c r="H1676" s="8"/>
    </row>
    <row r="1677" ht="12.75">
      <c r="H1677" s="8"/>
    </row>
    <row r="1678" ht="12.75">
      <c r="H1678" s="8"/>
    </row>
    <row r="1679" ht="12.75">
      <c r="H1679" s="8"/>
    </row>
    <row r="1680" ht="12.75">
      <c r="H1680" s="8"/>
    </row>
    <row r="1681" ht="12.75">
      <c r="H1681" s="8"/>
    </row>
    <row r="1682" ht="12.75">
      <c r="H1682" s="8"/>
    </row>
    <row r="1683" ht="12.75">
      <c r="H1683" s="8"/>
    </row>
    <row r="1684" ht="12.75">
      <c r="H1684" s="8"/>
    </row>
    <row r="1685" ht="12.75">
      <c r="H1685" s="8"/>
    </row>
    <row r="1686" ht="12.75">
      <c r="H1686" s="8"/>
    </row>
    <row r="1687" ht="12.75">
      <c r="H1687" s="8"/>
    </row>
    <row r="1688" ht="12.75">
      <c r="H1688" s="8"/>
    </row>
    <row r="1689" ht="12.75">
      <c r="H1689" s="8"/>
    </row>
    <row r="1690" ht="12.75">
      <c r="H1690" s="8"/>
    </row>
    <row r="1691" ht="12.75">
      <c r="H1691" s="8"/>
    </row>
    <row r="1692" ht="12.75">
      <c r="H1692" s="8"/>
    </row>
    <row r="1693" ht="12.75">
      <c r="H1693" s="8"/>
    </row>
    <row r="1694" ht="12.75">
      <c r="H1694" s="8"/>
    </row>
    <row r="1695" ht="12.75">
      <c r="H1695" s="8"/>
    </row>
    <row r="1696" ht="12.75">
      <c r="H1696" s="8"/>
    </row>
    <row r="1697" ht="12.75">
      <c r="H1697" s="8"/>
    </row>
    <row r="1698" ht="12.75">
      <c r="H1698" s="8"/>
    </row>
    <row r="1699" ht="12.75">
      <c r="H1699" s="8"/>
    </row>
    <row r="1700" ht="12.75">
      <c r="H1700" s="8"/>
    </row>
    <row r="1701" ht="12.75">
      <c r="H1701" s="8"/>
    </row>
    <row r="1702" ht="12.75">
      <c r="H1702" s="8"/>
    </row>
    <row r="1703" ht="12.75">
      <c r="H1703" s="8"/>
    </row>
    <row r="1704" ht="12.75">
      <c r="H1704" s="8"/>
    </row>
    <row r="1705" ht="12.75">
      <c r="H1705" s="8"/>
    </row>
    <row r="1706" ht="12.75">
      <c r="H1706" s="8"/>
    </row>
    <row r="1707" ht="12.75">
      <c r="H1707" s="8"/>
    </row>
    <row r="1708" ht="12.75">
      <c r="H1708" s="8"/>
    </row>
    <row r="1709" ht="12.75">
      <c r="H1709" s="8"/>
    </row>
    <row r="1710" ht="12.75">
      <c r="H1710" s="8"/>
    </row>
    <row r="1711" ht="12.75">
      <c r="H1711" s="8"/>
    </row>
    <row r="1712" ht="12.75">
      <c r="H1712" s="8"/>
    </row>
    <row r="1713" ht="12.75">
      <c r="H1713" s="8"/>
    </row>
    <row r="1714" ht="12.75">
      <c r="H1714" s="8"/>
    </row>
    <row r="1715" ht="12.75">
      <c r="H1715" s="8"/>
    </row>
    <row r="1716" ht="12.75">
      <c r="H1716" s="8"/>
    </row>
    <row r="1717" ht="12.75">
      <c r="H1717" s="8"/>
    </row>
    <row r="1718" ht="12.75">
      <c r="H1718" s="8"/>
    </row>
    <row r="1719" ht="12.75">
      <c r="H1719" s="8"/>
    </row>
    <row r="1720" ht="12.75">
      <c r="H1720" s="8"/>
    </row>
    <row r="1721" ht="12.75">
      <c r="H1721" s="8"/>
    </row>
    <row r="1722" ht="12.75">
      <c r="H1722" s="8"/>
    </row>
    <row r="1723" ht="12.75">
      <c r="H1723" s="8"/>
    </row>
    <row r="1724" ht="12.75">
      <c r="H1724" s="8"/>
    </row>
    <row r="1725" ht="12.75">
      <c r="H1725" s="8"/>
    </row>
    <row r="1726" ht="12.75">
      <c r="H1726" s="8"/>
    </row>
    <row r="1727" ht="12.75">
      <c r="H1727" s="8"/>
    </row>
    <row r="1728" ht="12.75">
      <c r="H1728" s="8"/>
    </row>
    <row r="1729" ht="12.75">
      <c r="H1729" s="8"/>
    </row>
    <row r="1730" ht="12.75">
      <c r="H1730" s="8"/>
    </row>
    <row r="1731" ht="12.75">
      <c r="H1731" s="8"/>
    </row>
    <row r="1732" ht="12.75">
      <c r="H1732" s="8"/>
    </row>
    <row r="1733" ht="12.75">
      <c r="H1733" s="8"/>
    </row>
    <row r="1734" ht="12.75">
      <c r="H1734" s="8"/>
    </row>
    <row r="1735" ht="12.75">
      <c r="H1735" s="8"/>
    </row>
    <row r="1736" ht="12.75">
      <c r="H1736" s="8"/>
    </row>
    <row r="1737" ht="12.75">
      <c r="H1737" s="8"/>
    </row>
    <row r="1738" ht="12.75">
      <c r="H1738" s="8"/>
    </row>
    <row r="1739" ht="12.75">
      <c r="H1739" s="8"/>
    </row>
    <row r="1740" ht="12.75">
      <c r="H1740" s="8"/>
    </row>
    <row r="1741" ht="12.75">
      <c r="H1741" s="8"/>
    </row>
    <row r="1742" ht="12.75">
      <c r="H1742" s="8"/>
    </row>
    <row r="1743" ht="12.75">
      <c r="H1743" s="8"/>
    </row>
    <row r="1744" ht="12.75">
      <c r="H1744" s="8"/>
    </row>
    <row r="1745" ht="12.75">
      <c r="H1745" s="8"/>
    </row>
    <row r="1746" ht="12.75">
      <c r="H1746" s="8"/>
    </row>
    <row r="1747" ht="12.75">
      <c r="H1747" s="8"/>
    </row>
    <row r="1748" ht="12.75">
      <c r="H1748" s="8"/>
    </row>
    <row r="1749" ht="12.75">
      <c r="H1749" s="8"/>
    </row>
    <row r="1750" ht="12.75">
      <c r="H1750" s="8"/>
    </row>
    <row r="1751" ht="12.75">
      <c r="H1751" s="8"/>
    </row>
    <row r="1752" ht="12.75">
      <c r="H1752" s="8"/>
    </row>
    <row r="1753" ht="12.75">
      <c r="H1753" s="8"/>
    </row>
    <row r="1754" ht="12.75">
      <c r="H1754" s="8"/>
    </row>
    <row r="1755" ht="12.75">
      <c r="H1755" s="8"/>
    </row>
    <row r="1756" ht="12.75">
      <c r="H1756" s="8"/>
    </row>
    <row r="1757" ht="12.75">
      <c r="H1757" s="8"/>
    </row>
    <row r="1758" ht="12.75">
      <c r="H1758" s="8"/>
    </row>
    <row r="1759" ht="12.75">
      <c r="H1759" s="8"/>
    </row>
    <row r="1760" ht="12.75">
      <c r="H1760" s="8"/>
    </row>
    <row r="1761" ht="12.75">
      <c r="H1761" s="8"/>
    </row>
    <row r="1762" ht="12.75">
      <c r="H1762" s="8"/>
    </row>
    <row r="1763" ht="12.75">
      <c r="H1763" s="8"/>
    </row>
    <row r="1764" ht="12.75">
      <c r="H1764" s="8"/>
    </row>
    <row r="1765" ht="12.75">
      <c r="H1765" s="8"/>
    </row>
    <row r="1766" ht="12.75">
      <c r="H1766" s="8"/>
    </row>
    <row r="1767" ht="12.75">
      <c r="H1767" s="8"/>
    </row>
    <row r="1768" ht="12.75">
      <c r="H1768" s="8"/>
    </row>
    <row r="1769" ht="12.75">
      <c r="H1769" s="8"/>
    </row>
    <row r="1770" ht="12.75">
      <c r="H1770" s="8"/>
    </row>
    <row r="1771" ht="12.75">
      <c r="H1771" s="8"/>
    </row>
    <row r="1772" ht="12.75">
      <c r="H1772" s="8"/>
    </row>
    <row r="1773" ht="12.75">
      <c r="H1773" s="8"/>
    </row>
    <row r="1774" ht="12.75">
      <c r="H1774" s="8"/>
    </row>
    <row r="1775" ht="12.75">
      <c r="H1775" s="8"/>
    </row>
    <row r="1776" ht="12.75">
      <c r="H1776" s="8"/>
    </row>
    <row r="1777" ht="12.75">
      <c r="H1777" s="8"/>
    </row>
    <row r="1778" ht="12.75">
      <c r="H1778" s="8"/>
    </row>
    <row r="1779" ht="12.75">
      <c r="H1779" s="8"/>
    </row>
    <row r="1780" ht="12.75">
      <c r="H1780" s="8"/>
    </row>
    <row r="1781" ht="12.75">
      <c r="H1781" s="8"/>
    </row>
    <row r="1782" ht="12.75">
      <c r="H1782" s="8"/>
    </row>
    <row r="1783" ht="12.75">
      <c r="H1783" s="8"/>
    </row>
    <row r="1784" ht="12.75">
      <c r="H1784" s="8"/>
    </row>
    <row r="1785" ht="12.75">
      <c r="H1785" s="8"/>
    </row>
    <row r="1786" ht="12.75">
      <c r="H1786" s="8"/>
    </row>
    <row r="1787" ht="12.75">
      <c r="H1787" s="8"/>
    </row>
    <row r="1788" ht="12.75">
      <c r="H1788" s="8"/>
    </row>
    <row r="1789" ht="12.75">
      <c r="H1789" s="8"/>
    </row>
    <row r="1790" ht="12.75">
      <c r="H1790" s="8"/>
    </row>
    <row r="1791" ht="12.75">
      <c r="H1791" s="8"/>
    </row>
    <row r="1792" ht="12.75">
      <c r="H1792" s="8"/>
    </row>
    <row r="1793" ht="12.75">
      <c r="H1793" s="8"/>
    </row>
    <row r="1794" ht="12.75">
      <c r="H1794" s="8"/>
    </row>
    <row r="1795" ht="12.75">
      <c r="H1795" s="8"/>
    </row>
    <row r="1796" ht="12.75">
      <c r="H1796" s="8"/>
    </row>
    <row r="1797" ht="12.75">
      <c r="H1797" s="8"/>
    </row>
    <row r="1798" ht="12.75">
      <c r="H1798" s="8"/>
    </row>
    <row r="1799" ht="12.75">
      <c r="H1799" s="8"/>
    </row>
    <row r="1800" ht="12.75">
      <c r="H1800" s="8"/>
    </row>
    <row r="1801" ht="12.75">
      <c r="H1801" s="8"/>
    </row>
    <row r="1802" ht="12.75">
      <c r="H1802" s="8"/>
    </row>
    <row r="1803" ht="12.75">
      <c r="H1803" s="8"/>
    </row>
    <row r="1804" ht="12.75">
      <c r="H1804" s="8"/>
    </row>
    <row r="1805" ht="12.75">
      <c r="H1805" s="8"/>
    </row>
    <row r="1806" ht="12.75">
      <c r="H1806" s="8"/>
    </row>
    <row r="1807" ht="12.75">
      <c r="H1807" s="8"/>
    </row>
    <row r="1808" ht="12.75">
      <c r="H1808" s="8"/>
    </row>
    <row r="1809" ht="12.75">
      <c r="H1809" s="8"/>
    </row>
    <row r="1810" ht="12.75">
      <c r="H1810" s="8"/>
    </row>
    <row r="1811" ht="12.75">
      <c r="H1811" s="8"/>
    </row>
    <row r="1812" ht="12.75">
      <c r="H1812" s="8"/>
    </row>
    <row r="1813" ht="12.75">
      <c r="H1813" s="8"/>
    </row>
    <row r="1814" ht="12.75">
      <c r="H1814" s="8"/>
    </row>
    <row r="1815" ht="12.75">
      <c r="H1815" s="8"/>
    </row>
    <row r="1816" ht="12.75">
      <c r="H1816" s="8"/>
    </row>
    <row r="1817" ht="12.75">
      <c r="H1817" s="8"/>
    </row>
    <row r="1818" ht="12.75">
      <c r="H1818" s="8"/>
    </row>
    <row r="1819" ht="12.75">
      <c r="H1819" s="8"/>
    </row>
    <row r="1820" ht="12.75">
      <c r="H1820" s="8"/>
    </row>
    <row r="1821" ht="12.75">
      <c r="H1821" s="8"/>
    </row>
    <row r="1822" ht="12.75">
      <c r="H1822" s="8"/>
    </row>
    <row r="1823" ht="12.75">
      <c r="H1823" s="8"/>
    </row>
    <row r="1824" ht="12.75">
      <c r="H1824" s="8"/>
    </row>
    <row r="1825" ht="12.75">
      <c r="H1825" s="8"/>
    </row>
    <row r="1826" ht="12.75">
      <c r="H1826" s="8"/>
    </row>
    <row r="1827" ht="12.75">
      <c r="H1827" s="8"/>
    </row>
    <row r="1828" ht="12.75">
      <c r="H1828" s="8"/>
    </row>
    <row r="1829" ht="12.75">
      <c r="H1829" s="8"/>
    </row>
    <row r="1830" ht="12.75">
      <c r="H1830" s="8"/>
    </row>
    <row r="1831" ht="12.75">
      <c r="H1831" s="8"/>
    </row>
    <row r="1832" ht="12.75">
      <c r="H1832" s="8"/>
    </row>
    <row r="1833" ht="12.75">
      <c r="H1833" s="8"/>
    </row>
    <row r="1834" ht="12.75">
      <c r="H1834" s="8"/>
    </row>
    <row r="1835" ht="12.75">
      <c r="H1835" s="8"/>
    </row>
    <row r="1836" ht="12.75">
      <c r="H1836" s="8"/>
    </row>
    <row r="1837" ht="12.75">
      <c r="H1837" s="8"/>
    </row>
    <row r="1838" ht="12.75">
      <c r="H1838" s="8"/>
    </row>
    <row r="1839" ht="12.75">
      <c r="H1839" s="8"/>
    </row>
    <row r="1840" ht="12.75">
      <c r="H1840" s="8"/>
    </row>
    <row r="1841" ht="12.75">
      <c r="H1841" s="8"/>
    </row>
    <row r="1842" ht="12.75">
      <c r="H1842" s="8"/>
    </row>
    <row r="1843" ht="12.75">
      <c r="H1843" s="8"/>
    </row>
    <row r="1844" ht="12.75">
      <c r="H1844" s="8"/>
    </row>
    <row r="1845" ht="12.75">
      <c r="H1845" s="8"/>
    </row>
    <row r="1846" ht="12.75">
      <c r="H1846" s="8"/>
    </row>
    <row r="1847" ht="12.75">
      <c r="H1847" s="8"/>
    </row>
    <row r="1848" ht="12.75">
      <c r="H1848" s="8"/>
    </row>
    <row r="1849" ht="12.75">
      <c r="H1849" s="8"/>
    </row>
    <row r="1850" ht="12.75">
      <c r="H1850" s="8"/>
    </row>
    <row r="1851" ht="12.75">
      <c r="H1851" s="8"/>
    </row>
    <row r="1852" ht="12.75">
      <c r="H1852" s="8"/>
    </row>
    <row r="1853" ht="12.75">
      <c r="H1853" s="8"/>
    </row>
    <row r="1854" ht="12.75">
      <c r="H1854" s="8"/>
    </row>
    <row r="1855" ht="12.75">
      <c r="H1855" s="8"/>
    </row>
    <row r="1856" ht="12.75">
      <c r="H1856" s="8"/>
    </row>
    <row r="1857" ht="12.75">
      <c r="H1857" s="8"/>
    </row>
    <row r="1858" ht="12.75">
      <c r="H1858" s="8"/>
    </row>
    <row r="1859" ht="12.75">
      <c r="H1859" s="8"/>
    </row>
    <row r="1860" ht="12.75">
      <c r="H1860" s="8"/>
    </row>
    <row r="1861" ht="12.75">
      <c r="H1861" s="8"/>
    </row>
    <row r="1862" ht="12.75">
      <c r="H1862" s="8"/>
    </row>
    <row r="1863" ht="12.75">
      <c r="H1863" s="8"/>
    </row>
    <row r="1864" ht="12.75">
      <c r="H1864" s="8"/>
    </row>
    <row r="1865" ht="12.75">
      <c r="H1865" s="8"/>
    </row>
    <row r="1866" ht="12.75">
      <c r="H1866" s="8"/>
    </row>
    <row r="1867" ht="12.75">
      <c r="H1867" s="8"/>
    </row>
    <row r="1868" ht="12.75">
      <c r="H1868" s="8"/>
    </row>
    <row r="1869" ht="12.75">
      <c r="H1869" s="8"/>
    </row>
    <row r="1870" ht="12.75">
      <c r="H1870" s="8"/>
    </row>
    <row r="1871" ht="12.75">
      <c r="H1871" s="8"/>
    </row>
    <row r="1872" ht="12.75">
      <c r="H1872" s="8"/>
    </row>
    <row r="1873" ht="12.75">
      <c r="H1873" s="8"/>
    </row>
    <row r="1874" ht="12.75">
      <c r="H1874" s="8"/>
    </row>
    <row r="1875" ht="12.75">
      <c r="H1875" s="8"/>
    </row>
    <row r="1876" ht="12.75">
      <c r="H1876" s="8"/>
    </row>
    <row r="1877" ht="12.75">
      <c r="H1877" s="8"/>
    </row>
    <row r="1878" ht="12.75">
      <c r="H1878" s="8"/>
    </row>
    <row r="1879" ht="12.75">
      <c r="H1879" s="8"/>
    </row>
    <row r="1880" ht="12.75">
      <c r="H1880" s="8"/>
    </row>
    <row r="1881" ht="12.75">
      <c r="H1881" s="8"/>
    </row>
    <row r="1882" ht="12.75">
      <c r="H1882" s="8"/>
    </row>
    <row r="1883" ht="12.75">
      <c r="H1883" s="8"/>
    </row>
    <row r="1884" ht="12.75">
      <c r="H1884" s="8"/>
    </row>
    <row r="1885" ht="12.75">
      <c r="H1885" s="8"/>
    </row>
    <row r="1886" ht="12.75">
      <c r="H1886" s="8"/>
    </row>
    <row r="1887" ht="12.75">
      <c r="H1887" s="8"/>
    </row>
    <row r="1888" ht="12.75">
      <c r="H1888" s="8"/>
    </row>
    <row r="1889" ht="12.75">
      <c r="H1889" s="8"/>
    </row>
    <row r="1890" ht="12.75">
      <c r="H1890" s="8"/>
    </row>
    <row r="1891" ht="12.75">
      <c r="H1891" s="8"/>
    </row>
    <row r="1892" ht="12.75">
      <c r="H1892" s="8"/>
    </row>
    <row r="1893" ht="12.75">
      <c r="H1893" s="8"/>
    </row>
    <row r="1894" ht="12.75">
      <c r="H1894" s="8"/>
    </row>
    <row r="1895" ht="12.75">
      <c r="H1895" s="8"/>
    </row>
    <row r="1896" ht="12.75">
      <c r="H1896" s="8"/>
    </row>
    <row r="1897" ht="12.75">
      <c r="H1897" s="8"/>
    </row>
    <row r="1898" ht="12.75">
      <c r="H1898" s="8"/>
    </row>
    <row r="1899" ht="12.75">
      <c r="H1899" s="8"/>
    </row>
    <row r="1900" ht="12.75">
      <c r="H1900" s="8"/>
    </row>
    <row r="1901" ht="12.75">
      <c r="H1901" s="8"/>
    </row>
    <row r="1902" ht="12.75">
      <c r="H1902" s="8"/>
    </row>
    <row r="1903" ht="12.75">
      <c r="H1903" s="8"/>
    </row>
    <row r="1904" ht="12.75">
      <c r="H1904" s="8"/>
    </row>
    <row r="1905" ht="12.75">
      <c r="H1905" s="8"/>
    </row>
    <row r="1906" ht="12.75">
      <c r="H1906" s="8"/>
    </row>
    <row r="1907" ht="12.75">
      <c r="H1907" s="8"/>
    </row>
    <row r="1908" ht="12.75">
      <c r="H1908" s="8"/>
    </row>
    <row r="1909" ht="12.75">
      <c r="H1909" s="8"/>
    </row>
    <row r="1910" ht="12.75">
      <c r="H1910" s="8"/>
    </row>
    <row r="1911" ht="12.75">
      <c r="H1911" s="8"/>
    </row>
    <row r="1912" ht="12.75">
      <c r="H1912" s="8"/>
    </row>
    <row r="1913" ht="12.75">
      <c r="H1913" s="8"/>
    </row>
    <row r="1914" ht="12.75">
      <c r="H1914" s="8"/>
    </row>
    <row r="1915" ht="12.75">
      <c r="H1915" s="8"/>
    </row>
    <row r="1916" ht="12.75">
      <c r="H1916" s="8"/>
    </row>
    <row r="1917" ht="12.75">
      <c r="H1917" s="8"/>
    </row>
    <row r="1918" ht="12.75">
      <c r="H1918" s="8"/>
    </row>
    <row r="1919" ht="12.75">
      <c r="H1919" s="8"/>
    </row>
    <row r="1920" ht="12.75">
      <c r="H1920" s="8"/>
    </row>
    <row r="1921" ht="12.75">
      <c r="H1921" s="8"/>
    </row>
    <row r="1922" ht="12.75">
      <c r="H1922" s="8"/>
    </row>
    <row r="1923" ht="12.75">
      <c r="H1923" s="8"/>
    </row>
    <row r="1924" ht="12.75">
      <c r="H1924" s="8"/>
    </row>
    <row r="1925" ht="12.75">
      <c r="H1925" s="8"/>
    </row>
    <row r="1926" ht="12.75">
      <c r="H1926" s="8"/>
    </row>
    <row r="1927" ht="12.75">
      <c r="H1927" s="8"/>
    </row>
    <row r="1928" ht="12.75">
      <c r="H1928" s="8"/>
    </row>
    <row r="1929" ht="12.75">
      <c r="H1929" s="8"/>
    </row>
    <row r="1930" ht="12.75">
      <c r="H1930" s="8"/>
    </row>
    <row r="1931" ht="12.75">
      <c r="H1931" s="8"/>
    </row>
    <row r="1932" ht="12.75">
      <c r="H1932" s="8"/>
    </row>
    <row r="1933" ht="12.75">
      <c r="H1933" s="8"/>
    </row>
    <row r="1934" ht="12.75">
      <c r="H1934" s="8"/>
    </row>
    <row r="1935" ht="12.75">
      <c r="H1935" s="8"/>
    </row>
    <row r="1936" ht="12.75">
      <c r="H1936" s="8"/>
    </row>
    <row r="1937" ht="12.75">
      <c r="H1937" s="8"/>
    </row>
    <row r="1938" ht="12.75">
      <c r="H1938" s="8"/>
    </row>
    <row r="1939" ht="12.75">
      <c r="H1939" s="8"/>
    </row>
    <row r="1940" ht="12.75">
      <c r="H1940" s="8"/>
    </row>
    <row r="1941" ht="12.75">
      <c r="H1941" s="8"/>
    </row>
    <row r="1942" ht="12.75">
      <c r="H1942" s="8"/>
    </row>
    <row r="1943" ht="12.75">
      <c r="H1943" s="8"/>
    </row>
    <row r="1944" ht="12.75">
      <c r="H1944" s="8"/>
    </row>
    <row r="1945" ht="12.75">
      <c r="H1945" s="8"/>
    </row>
    <row r="1946" ht="12.75">
      <c r="H1946" s="8"/>
    </row>
    <row r="1947" ht="12.75">
      <c r="H1947" s="8"/>
    </row>
    <row r="1948" ht="12.75">
      <c r="H1948" s="8"/>
    </row>
    <row r="1949" ht="12.75">
      <c r="H1949" s="8"/>
    </row>
    <row r="1950" ht="12.75">
      <c r="H1950" s="8"/>
    </row>
    <row r="1951" ht="12.75">
      <c r="H1951" s="8"/>
    </row>
    <row r="1952" ht="12.75">
      <c r="H1952" s="8"/>
    </row>
    <row r="1953" ht="12.75">
      <c r="H1953" s="8"/>
    </row>
    <row r="1954" ht="12.75">
      <c r="H1954" s="8"/>
    </row>
    <row r="1955" ht="12.75">
      <c r="H1955" s="8"/>
    </row>
    <row r="1956" ht="12.75">
      <c r="H1956" s="8"/>
    </row>
    <row r="1957" ht="12.75">
      <c r="H1957" s="8"/>
    </row>
    <row r="1958" ht="12.75">
      <c r="H1958" s="8"/>
    </row>
    <row r="1959" ht="12.75">
      <c r="H1959" s="8"/>
    </row>
    <row r="1960" ht="12.75">
      <c r="H1960" s="8"/>
    </row>
    <row r="1961" ht="12.75">
      <c r="H1961" s="8"/>
    </row>
    <row r="1962" ht="12.75">
      <c r="H1962" s="8"/>
    </row>
    <row r="1963" ht="12.75">
      <c r="H1963" s="8"/>
    </row>
    <row r="1964" ht="12.75">
      <c r="H1964" s="8"/>
    </row>
    <row r="1965" ht="12.75">
      <c r="H1965" s="8"/>
    </row>
    <row r="1966" ht="12.75">
      <c r="H1966" s="8"/>
    </row>
    <row r="1967" ht="12.75">
      <c r="H1967" s="8"/>
    </row>
    <row r="1968" ht="12.75">
      <c r="H1968" s="8"/>
    </row>
    <row r="1969" ht="12.75">
      <c r="H1969" s="8"/>
    </row>
    <row r="1970" ht="12.75">
      <c r="H1970" s="8"/>
    </row>
    <row r="1971" ht="12.75">
      <c r="H1971" s="8"/>
    </row>
    <row r="1972" ht="12.75">
      <c r="H1972" s="8"/>
    </row>
    <row r="1973" ht="12.75">
      <c r="H1973" s="8"/>
    </row>
    <row r="1974" ht="12.75">
      <c r="H1974" s="8"/>
    </row>
    <row r="1975" ht="12.75">
      <c r="H1975" s="8"/>
    </row>
    <row r="1976" ht="12.75">
      <c r="H1976" s="8"/>
    </row>
    <row r="1977" ht="12.75">
      <c r="H1977" s="8"/>
    </row>
    <row r="1978" ht="12.75">
      <c r="H1978" s="8"/>
    </row>
    <row r="1979" ht="12.75">
      <c r="H1979" s="8"/>
    </row>
    <row r="1980" ht="12.75">
      <c r="H1980" s="8"/>
    </row>
    <row r="1981" ht="12.75">
      <c r="H1981" s="8"/>
    </row>
    <row r="1982" ht="12.75">
      <c r="H1982" s="8"/>
    </row>
    <row r="1983" ht="12.75">
      <c r="H1983" s="8"/>
    </row>
    <row r="1984" ht="12.75">
      <c r="H1984" s="8"/>
    </row>
    <row r="1985" ht="12.75">
      <c r="H1985" s="8"/>
    </row>
    <row r="1986" ht="12.75">
      <c r="H1986" s="8"/>
    </row>
    <row r="1987" ht="12.75">
      <c r="H1987" s="8"/>
    </row>
    <row r="1988" ht="12.75">
      <c r="H1988" s="8"/>
    </row>
    <row r="1989" ht="12.75">
      <c r="H1989" s="8"/>
    </row>
    <row r="1990" ht="12.75">
      <c r="H1990" s="8"/>
    </row>
    <row r="1991" ht="12.75">
      <c r="H1991" s="8"/>
    </row>
    <row r="1992" ht="12.75">
      <c r="H1992" s="8"/>
    </row>
    <row r="1993" ht="12.75">
      <c r="H1993" s="8"/>
    </row>
    <row r="1994" ht="12.75">
      <c r="H1994" s="8"/>
    </row>
    <row r="1995" ht="12.75">
      <c r="H1995" s="8"/>
    </row>
    <row r="1996" ht="12.75">
      <c r="H1996" s="8"/>
    </row>
    <row r="1997" ht="12.75">
      <c r="H1997" s="8"/>
    </row>
    <row r="1998" ht="12.75">
      <c r="H1998" s="8"/>
    </row>
    <row r="1999" ht="12.75">
      <c r="H1999" s="8"/>
    </row>
    <row r="2000" ht="12.75">
      <c r="H2000" s="8"/>
    </row>
    <row r="2001" ht="12.75">
      <c r="H2001" s="8"/>
    </row>
    <row r="2002" ht="12.75">
      <c r="H2002" s="8"/>
    </row>
    <row r="2003" ht="12.75">
      <c r="H2003" s="8"/>
    </row>
    <row r="2004" ht="12.75">
      <c r="H2004" s="8"/>
    </row>
    <row r="2005" ht="12.75">
      <c r="H2005" s="8"/>
    </row>
    <row r="2006" ht="12.75">
      <c r="H2006" s="8"/>
    </row>
    <row r="2007" ht="12.75">
      <c r="H2007" s="8"/>
    </row>
    <row r="2008" ht="12.75">
      <c r="H2008" s="8"/>
    </row>
    <row r="2009" ht="12.75">
      <c r="H2009" s="8"/>
    </row>
    <row r="2010" ht="12.75">
      <c r="H2010" s="8"/>
    </row>
    <row r="2011" ht="12.75">
      <c r="H2011" s="8"/>
    </row>
    <row r="2012" ht="12.75">
      <c r="H2012" s="8"/>
    </row>
    <row r="2013" ht="12.75">
      <c r="H2013" s="8"/>
    </row>
    <row r="2014" ht="12.75">
      <c r="H2014" s="8"/>
    </row>
    <row r="2015" ht="12.75">
      <c r="H2015" s="8"/>
    </row>
    <row r="2016" ht="12.75">
      <c r="H2016" s="8"/>
    </row>
    <row r="2017" ht="12.75">
      <c r="H2017" s="8"/>
    </row>
    <row r="2018" ht="12.75">
      <c r="H2018" s="8"/>
    </row>
    <row r="2019" ht="12.75">
      <c r="H2019" s="8"/>
    </row>
    <row r="2020" ht="12.75">
      <c r="H2020" s="8"/>
    </row>
  </sheetData>
  <mergeCells count="11">
    <mergeCell ref="AM3:AM5"/>
    <mergeCell ref="AL3:AL5"/>
    <mergeCell ref="AJ3:AJ5"/>
    <mergeCell ref="AK3:AK5"/>
    <mergeCell ref="C2:G2"/>
    <mergeCell ref="AJ2:AM2"/>
    <mergeCell ref="G3:G8"/>
    <mergeCell ref="C3:C5"/>
    <mergeCell ref="D3:D5"/>
    <mergeCell ref="E3:E5"/>
    <mergeCell ref="F3:F5"/>
  </mergeCells>
  <printOptions/>
  <pageMargins left="0.75" right="0.75" top="1" bottom="1" header="0.4921259845" footer="0.492125984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483"/>
  <sheetViews>
    <sheetView showGridLines="0" workbookViewId="0" topLeftCell="A111">
      <selection activeCell="F125" sqref="F125"/>
    </sheetView>
  </sheetViews>
  <sheetFormatPr defaultColWidth="11.421875" defaultRowHeight="12.75"/>
  <cols>
    <col min="1" max="1" width="5.421875" style="251" customWidth="1"/>
    <col min="2" max="2" width="0.85546875" style="1" customWidth="1"/>
    <col min="3" max="3" width="2.28125" style="1" customWidth="1"/>
    <col min="4" max="4" width="64.7109375" style="1" customWidth="1"/>
    <col min="5" max="5" width="2.140625" style="1" customWidth="1"/>
    <col min="6" max="6" width="4.7109375" style="257" customWidth="1"/>
    <col min="7" max="7" width="49.28125" style="256" customWidth="1"/>
    <col min="8" max="8" width="1.28515625" style="315" customWidth="1"/>
    <col min="9" max="9" width="4.7109375" style="313" customWidth="1"/>
    <col min="10" max="10" width="4.7109375" style="314" customWidth="1"/>
    <col min="11" max="11" width="11.421875" style="360" customWidth="1"/>
    <col min="12" max="12" width="11.421875" style="359" customWidth="1"/>
    <col min="14" max="14" width="4.28125" style="254" customWidth="1"/>
    <col min="15" max="15" width="11.421875" style="44" customWidth="1"/>
  </cols>
  <sheetData>
    <row r="1" spans="1:15" s="13" customFormat="1" ht="19.5">
      <c r="A1" s="251"/>
      <c r="B1" s="273"/>
      <c r="C1" s="287"/>
      <c r="D1" s="287"/>
      <c r="E1" s="287"/>
      <c r="F1" s="252"/>
      <c r="G1" s="253"/>
      <c r="H1" s="312"/>
      <c r="I1" s="313"/>
      <c r="J1" s="314"/>
      <c r="K1" s="355"/>
      <c r="L1" s="356"/>
      <c r="N1" s="254"/>
      <c r="O1" s="44"/>
    </row>
    <row r="2" spans="4:12" ht="13.5" thickBot="1">
      <c r="D2" s="255"/>
      <c r="E2" s="255"/>
      <c r="F2" s="257" t="s">
        <v>51</v>
      </c>
      <c r="I2" s="469" t="s">
        <v>49</v>
      </c>
      <c r="J2" s="471" t="s">
        <v>50</v>
      </c>
      <c r="K2" s="357" t="s">
        <v>109</v>
      </c>
      <c r="L2" s="358"/>
    </row>
    <row r="3" spans="2:12" ht="18.75" thickBot="1">
      <c r="B3" s="46" t="s">
        <v>7</v>
      </c>
      <c r="C3" s="47"/>
      <c r="D3" s="22"/>
      <c r="E3" s="22"/>
      <c r="H3" s="316"/>
      <c r="I3" s="470"/>
      <c r="J3" s="470"/>
      <c r="K3" s="359" t="s">
        <v>110</v>
      </c>
      <c r="L3" s="359" t="s">
        <v>111</v>
      </c>
    </row>
    <row r="4" spans="2:15" ht="13.5" thickBot="1">
      <c r="B4"/>
      <c r="C4" s="213"/>
      <c r="D4" s="213"/>
      <c r="E4" s="213"/>
      <c r="F4" s="293"/>
      <c r="G4" s="245"/>
      <c r="H4" s="316"/>
      <c r="I4" s="317"/>
      <c r="N4" s="258"/>
      <c r="O4" s="259"/>
    </row>
    <row r="5" spans="1:12" s="3" customFormat="1" ht="12.75">
      <c r="A5" s="27"/>
      <c r="B5" s="104"/>
      <c r="C5" s="282"/>
      <c r="D5" s="282"/>
      <c r="E5" s="282"/>
      <c r="F5" s="261"/>
      <c r="G5" s="320"/>
      <c r="H5" s="316"/>
      <c r="I5" s="374"/>
      <c r="J5" s="375"/>
      <c r="K5" s="376"/>
      <c r="L5" s="377"/>
    </row>
    <row r="6" spans="1:12" s="3" customFormat="1" ht="12.75">
      <c r="A6" s="251">
        <v>1.1</v>
      </c>
      <c r="B6" s="18"/>
      <c r="C6" s="65" t="s">
        <v>18</v>
      </c>
      <c r="D6" s="27"/>
      <c r="E6" s="27"/>
      <c r="F6" s="257"/>
      <c r="G6" s="19"/>
      <c r="H6" s="316"/>
      <c r="I6" s="378">
        <v>0</v>
      </c>
      <c r="J6" s="379">
        <f>IF(I6=2,questionnaire!$S$14,IF(I6=3,0.05,0))</f>
        <v>0</v>
      </c>
      <c r="K6" s="380">
        <f>IF(I6=0,0,1)</f>
        <v>0</v>
      </c>
      <c r="L6" s="381">
        <f>IF(AND(I6=2,J6=0),1,0)</f>
        <v>0</v>
      </c>
    </row>
    <row r="7" spans="1:15" s="3" customFormat="1" ht="12.75">
      <c r="A7" s="260"/>
      <c r="B7" s="18"/>
      <c r="C7" s="28"/>
      <c r="D7" s="28"/>
      <c r="E7" s="28"/>
      <c r="F7" s="264"/>
      <c r="G7" s="309"/>
      <c r="H7" s="315"/>
      <c r="I7" s="27"/>
      <c r="J7" s="382"/>
      <c r="K7" s="383"/>
      <c r="L7" s="381"/>
      <c r="N7" s="262"/>
      <c r="O7" s="263"/>
    </row>
    <row r="8" spans="1:15" s="3" customFormat="1" ht="12.75">
      <c r="A8" s="260"/>
      <c r="B8" s="18"/>
      <c r="C8" s="28"/>
      <c r="D8" s="28"/>
      <c r="E8" s="28"/>
      <c r="F8" s="257"/>
      <c r="G8" s="309"/>
      <c r="H8" s="315"/>
      <c r="I8" s="27"/>
      <c r="J8" s="382"/>
      <c r="K8" s="383"/>
      <c r="L8" s="381"/>
      <c r="N8" s="262"/>
      <c r="O8" s="263"/>
    </row>
    <row r="9" spans="1:15" s="3" customFormat="1" ht="12.75">
      <c r="A9" s="260"/>
      <c r="B9" s="18"/>
      <c r="C9" s="28"/>
      <c r="D9" s="28"/>
      <c r="E9" s="28"/>
      <c r="F9" s="264"/>
      <c r="G9" s="309"/>
      <c r="H9" s="315"/>
      <c r="I9" s="27"/>
      <c r="J9" s="382"/>
      <c r="K9" s="383"/>
      <c r="L9" s="381"/>
      <c r="N9" s="262"/>
      <c r="O9" s="263"/>
    </row>
    <row r="10" spans="2:15" ht="12.75">
      <c r="B10" s="18"/>
      <c r="C10" s="28"/>
      <c r="D10" s="28"/>
      <c r="E10" s="28"/>
      <c r="G10" s="309"/>
      <c r="I10" s="378"/>
      <c r="J10" s="384"/>
      <c r="K10" s="380"/>
      <c r="L10" s="381"/>
      <c r="N10" s="262"/>
      <c r="O10" s="263"/>
    </row>
    <row r="11" spans="1:15" ht="12.75">
      <c r="A11" s="27"/>
      <c r="B11" s="18"/>
      <c r="C11" s="28"/>
      <c r="D11" s="28"/>
      <c r="E11" s="28"/>
      <c r="F11" s="264"/>
      <c r="G11" s="309"/>
      <c r="I11" s="378"/>
      <c r="J11" s="384"/>
      <c r="K11" s="383"/>
      <c r="L11" s="381"/>
      <c r="N11" s="262"/>
      <c r="O11" s="263"/>
    </row>
    <row r="12" spans="1:15" ht="12.75">
      <c r="A12" s="251">
        <v>1.2</v>
      </c>
      <c r="B12" s="18"/>
      <c r="C12" s="65" t="s">
        <v>84</v>
      </c>
      <c r="D12" s="27"/>
      <c r="E12" s="27"/>
      <c r="G12" s="309"/>
      <c r="H12" s="27"/>
      <c r="I12" s="337">
        <v>0</v>
      </c>
      <c r="J12" s="379">
        <f>IF(I12=2,questionnaire!$S$20,IF(I12=3,0.05,0))</f>
        <v>0</v>
      </c>
      <c r="K12" s="380">
        <f>IF(I12=0,0,1)</f>
        <v>0</v>
      </c>
      <c r="L12" s="381">
        <f>IF(AND(I12=2,J12=0),1,0)</f>
        <v>0</v>
      </c>
      <c r="M12" s="27"/>
      <c r="N12" s="27"/>
      <c r="O12" s="27"/>
    </row>
    <row r="13" spans="1:15" ht="13.5" thickBot="1">
      <c r="A13" s="260"/>
      <c r="B13" s="110"/>
      <c r="C13" s="283"/>
      <c r="D13" s="283"/>
      <c r="E13" s="283"/>
      <c r="F13" s="265"/>
      <c r="G13" s="336"/>
      <c r="I13" s="378"/>
      <c r="J13" s="385"/>
      <c r="K13" s="383"/>
      <c r="L13" s="381"/>
      <c r="N13" s="262"/>
      <c r="O13" s="263"/>
    </row>
    <row r="14" spans="2:15" ht="13.5" thickBot="1">
      <c r="B14" s="110"/>
      <c r="C14" s="283"/>
      <c r="D14" s="283"/>
      <c r="E14" s="283"/>
      <c r="F14" s="265"/>
      <c r="G14" s="321"/>
      <c r="I14" s="378"/>
      <c r="J14" s="385"/>
      <c r="K14" s="383"/>
      <c r="L14" s="381"/>
      <c r="N14" s="262"/>
      <c r="O14" s="263"/>
    </row>
    <row r="15" spans="1:15" ht="12.75">
      <c r="A15" s="27"/>
      <c r="B15" s="104"/>
      <c r="C15" s="282"/>
      <c r="D15" s="282"/>
      <c r="E15" s="282"/>
      <c r="F15" s="261"/>
      <c r="G15" s="320"/>
      <c r="I15" s="378"/>
      <c r="J15" s="385"/>
      <c r="K15" s="380"/>
      <c r="L15" s="381"/>
      <c r="N15" s="262"/>
      <c r="O15" s="263"/>
    </row>
    <row r="16" spans="1:15" ht="12.75">
      <c r="A16" s="251">
        <v>2</v>
      </c>
      <c r="B16" s="18"/>
      <c r="C16" s="65" t="s">
        <v>67</v>
      </c>
      <c r="D16" s="27"/>
      <c r="E16" s="27"/>
      <c r="F16" s="264"/>
      <c r="G16" s="309"/>
      <c r="I16" s="378">
        <v>0</v>
      </c>
      <c r="J16" s="379"/>
      <c r="K16" s="380">
        <f>IF(I16=0,0,1)</f>
        <v>0</v>
      </c>
      <c r="L16" s="381"/>
      <c r="N16" s="262"/>
      <c r="O16" s="263"/>
    </row>
    <row r="17" spans="1:15" ht="13.5" thickBot="1">
      <c r="A17" s="260"/>
      <c r="B17" s="110"/>
      <c r="C17" s="283"/>
      <c r="D17" s="283"/>
      <c r="E17" s="283"/>
      <c r="F17" s="265"/>
      <c r="G17" s="321"/>
      <c r="I17" s="378"/>
      <c r="J17" s="385"/>
      <c r="K17" s="380"/>
      <c r="L17" s="381"/>
      <c r="N17" s="262"/>
      <c r="O17" s="263"/>
    </row>
    <row r="18" spans="1:15" s="13" customFormat="1" ht="13.5" thickBot="1">
      <c r="A18" s="251"/>
      <c r="B18"/>
      <c r="C18" s="213"/>
      <c r="D18" s="213"/>
      <c r="E18" s="213"/>
      <c r="F18" s="293"/>
      <c r="G18" s="213"/>
      <c r="H18" s="315"/>
      <c r="I18" s="378"/>
      <c r="J18" s="385"/>
      <c r="K18" s="383"/>
      <c r="L18" s="381"/>
      <c r="N18" s="271"/>
      <c r="O18" s="272"/>
    </row>
    <row r="19" spans="2:12" ht="12.75">
      <c r="B19" s="104"/>
      <c r="C19" s="282"/>
      <c r="D19" s="282"/>
      <c r="E19" s="282"/>
      <c r="F19" s="295"/>
      <c r="G19" s="300"/>
      <c r="I19" s="378"/>
      <c r="J19" s="385"/>
      <c r="K19" s="380"/>
      <c r="L19" s="381"/>
    </row>
    <row r="20" spans="1:12" ht="12.75">
      <c r="A20" s="251">
        <v>3</v>
      </c>
      <c r="B20" s="18"/>
      <c r="C20" s="65" t="s">
        <v>83</v>
      </c>
      <c r="D20" s="65"/>
      <c r="E20" s="65"/>
      <c r="F20" s="264">
        <v>2</v>
      </c>
      <c r="G20" s="309" t="str">
        <f>INDEX(Amelioration_installEclair,F20)</f>
        <v>Supprimer une partie des lampes.</v>
      </c>
      <c r="H20" s="316"/>
      <c r="I20" s="378">
        <v>0</v>
      </c>
      <c r="J20" s="386">
        <f>IF(I20=2,questionnaire!S32,IF(I20=3,0.05,0))</f>
        <v>0</v>
      </c>
      <c r="K20" s="380">
        <f>IF(I20=0,0,1)</f>
        <v>0</v>
      </c>
      <c r="L20" s="381">
        <f>IF(AND(I20=2,J20=0),1,0)</f>
        <v>0</v>
      </c>
    </row>
    <row r="21" spans="1:12" ht="13.5" thickBot="1">
      <c r="A21" s="260"/>
      <c r="B21" s="110"/>
      <c r="C21" s="283"/>
      <c r="D21" s="283"/>
      <c r="E21" s="283"/>
      <c r="F21" s="296"/>
      <c r="G21" s="307"/>
      <c r="H21" s="316"/>
      <c r="I21" s="387"/>
      <c r="J21" s="388"/>
      <c r="K21" s="380"/>
      <c r="L21" s="381"/>
    </row>
    <row r="22" spans="2:12" ht="13.5" thickBot="1">
      <c r="B22" s="3"/>
      <c r="C22" s="28"/>
      <c r="D22" s="28"/>
      <c r="E22" s="28"/>
      <c r="F22" s="293"/>
      <c r="G22" s="28"/>
      <c r="H22" s="312"/>
      <c r="I22" s="378"/>
      <c r="J22" s="385"/>
      <c r="K22" s="383"/>
      <c r="L22" s="381"/>
    </row>
    <row r="23" spans="1:12" s="3" customFormat="1" ht="12.75">
      <c r="A23" s="13"/>
      <c r="B23" s="104"/>
      <c r="C23" s="282"/>
      <c r="D23" s="282"/>
      <c r="E23" s="282"/>
      <c r="F23" s="295"/>
      <c r="G23" s="300"/>
      <c r="H23" s="315"/>
      <c r="I23" s="378"/>
      <c r="J23" s="385"/>
      <c r="K23" s="380"/>
      <c r="L23" s="381"/>
    </row>
    <row r="24" spans="1:15" ht="12.75">
      <c r="A24" s="251">
        <v>4</v>
      </c>
      <c r="B24" s="18"/>
      <c r="C24" s="65" t="s">
        <v>95</v>
      </c>
      <c r="D24" s="27"/>
      <c r="E24" s="27"/>
      <c r="F24" s="264"/>
      <c r="G24" s="309"/>
      <c r="H24" s="316"/>
      <c r="I24" s="387">
        <v>0</v>
      </c>
      <c r="J24" s="379">
        <f>IF(I24=2,questionnaire!S39,IF(I24=3,0.05,0))</f>
        <v>0</v>
      </c>
      <c r="K24" s="380">
        <f>IF(I24=0,0,1)</f>
        <v>0</v>
      </c>
      <c r="L24" s="381">
        <f>IF(AND(I24=2,J24=0),1,0)</f>
        <v>0</v>
      </c>
      <c r="N24"/>
      <c r="O24"/>
    </row>
    <row r="25" spans="1:15" s="3" customFormat="1" ht="13.5" thickBot="1">
      <c r="A25" s="27"/>
      <c r="B25" s="110"/>
      <c r="C25" s="283"/>
      <c r="D25" s="283"/>
      <c r="E25" s="283"/>
      <c r="F25" s="296"/>
      <c r="G25" s="307"/>
      <c r="H25" s="315"/>
      <c r="I25" s="378"/>
      <c r="J25" s="385"/>
      <c r="K25" s="380"/>
      <c r="L25" s="381"/>
      <c r="N25" s="267"/>
      <c r="O25" s="268"/>
    </row>
    <row r="26" spans="1:15" s="3" customFormat="1" ht="12.75">
      <c r="A26" s="27"/>
      <c r="C26" s="28"/>
      <c r="D26" s="28"/>
      <c r="E26" s="28"/>
      <c r="F26" s="293"/>
      <c r="G26" s="28"/>
      <c r="H26" s="315"/>
      <c r="I26" s="378"/>
      <c r="J26" s="385"/>
      <c r="K26" s="383"/>
      <c r="L26" s="381"/>
      <c r="N26" s="267"/>
      <c r="O26" s="268"/>
    </row>
    <row r="27" spans="1:15" s="3" customFormat="1" ht="12.75">
      <c r="A27" s="27"/>
      <c r="C27" s="28" t="s">
        <v>116</v>
      </c>
      <c r="D27" s="28"/>
      <c r="E27" s="28"/>
      <c r="F27" s="293"/>
      <c r="G27" s="28"/>
      <c r="H27" s="315"/>
      <c r="I27" s="378"/>
      <c r="J27" s="385"/>
      <c r="K27" s="383"/>
      <c r="L27" s="381"/>
      <c r="N27" s="267"/>
      <c r="O27" s="268"/>
    </row>
    <row r="28" spans="1:15" s="3" customFormat="1" ht="12.75">
      <c r="A28" s="27"/>
      <c r="D28" s="270" t="s">
        <v>119</v>
      </c>
      <c r="E28" s="28"/>
      <c r="F28" s="264">
        <v>4</v>
      </c>
      <c r="G28" s="309" t="str">
        <f>INDEX(Amelioration_installEclair,F28)</f>
        <v>Remplacer les luminaires</v>
      </c>
      <c r="H28" s="315"/>
      <c r="I28" s="378">
        <f>IF(OR(AND(OR(I6=2,I6=3),I12=2),AND(I6=3,I12=3,I24=2)),1,IF(AND(I6=3,I12=3,I24=3),0.05,0))</f>
        <v>0</v>
      </c>
      <c r="J28" s="385">
        <f>IF(I28=1,MAX(J12,J24),I28)</f>
        <v>0</v>
      </c>
      <c r="K28" s="380"/>
      <c r="L28" s="381"/>
      <c r="N28" s="267"/>
      <c r="O28" s="268"/>
    </row>
    <row r="29" spans="1:15" s="3" customFormat="1" ht="12.75">
      <c r="A29" s="27"/>
      <c r="C29" s="3" t="s">
        <v>118</v>
      </c>
      <c r="D29" s="270"/>
      <c r="E29" s="28"/>
      <c r="F29" s="264"/>
      <c r="G29" s="28" t="s">
        <v>117</v>
      </c>
      <c r="H29" s="315"/>
      <c r="I29" s="378"/>
      <c r="J29" s="385"/>
      <c r="K29" s="380"/>
      <c r="L29" s="381"/>
      <c r="N29" s="267"/>
      <c r="O29" s="268"/>
    </row>
    <row r="30" spans="1:15" s="3" customFormat="1" ht="12.75">
      <c r="A30" s="27"/>
      <c r="D30" s="270" t="s">
        <v>120</v>
      </c>
      <c r="E30" s="28"/>
      <c r="F30" s="264"/>
      <c r="G30" s="398"/>
      <c r="H30" s="315"/>
      <c r="I30" s="378"/>
      <c r="J30" s="385"/>
      <c r="K30" s="380"/>
      <c r="L30" s="381"/>
      <c r="N30" s="267"/>
      <c r="O30" s="268"/>
    </row>
    <row r="31" spans="1:15" s="3" customFormat="1" ht="12.75">
      <c r="A31" s="27"/>
      <c r="C31" s="341" t="s">
        <v>125</v>
      </c>
      <c r="D31" s="270" t="s">
        <v>121</v>
      </c>
      <c r="E31" s="28"/>
      <c r="F31" s="264"/>
      <c r="G31" s="398"/>
      <c r="H31" s="315"/>
      <c r="I31" s="378"/>
      <c r="J31" s="385"/>
      <c r="K31" s="380"/>
      <c r="L31" s="381"/>
      <c r="N31" s="267"/>
      <c r="O31" s="268"/>
    </row>
    <row r="32" spans="1:15" s="3" customFormat="1" ht="12.75">
      <c r="A32" s="27"/>
      <c r="C32" s="32"/>
      <c r="D32" s="284" t="s">
        <v>122</v>
      </c>
      <c r="E32" s="284"/>
      <c r="F32" s="399"/>
      <c r="G32" s="32"/>
      <c r="H32" s="315"/>
      <c r="I32" s="378"/>
      <c r="J32" s="385"/>
      <c r="K32" s="389"/>
      <c r="L32" s="381"/>
      <c r="N32" s="267"/>
      <c r="O32" s="268"/>
    </row>
    <row r="33" spans="1:15" s="3" customFormat="1" ht="15.75" customHeight="1">
      <c r="A33" s="27"/>
      <c r="C33" s="342" t="s">
        <v>127</v>
      </c>
      <c r="D33" s="28"/>
      <c r="E33" s="28"/>
      <c r="F33" s="293"/>
      <c r="G33" s="28"/>
      <c r="H33" s="315"/>
      <c r="I33" s="378"/>
      <c r="J33" s="385"/>
      <c r="K33" s="383"/>
      <c r="L33" s="381"/>
      <c r="N33" s="267"/>
      <c r="O33" s="268"/>
    </row>
    <row r="34" spans="1:15" s="3" customFormat="1" ht="16.5" customHeight="1">
      <c r="A34" s="27"/>
      <c r="C34" s="342" t="s">
        <v>128</v>
      </c>
      <c r="D34" s="28"/>
      <c r="E34" s="28"/>
      <c r="F34" s="264">
        <v>6</v>
      </c>
      <c r="G34" s="309" t="str">
        <f>INDEX(Amelioration_installEclair,F34)</f>
        <v>Remplacer les luminaires</v>
      </c>
      <c r="H34" s="315"/>
      <c r="I34" s="378">
        <f>IF(I16=2,IF(OR(AND(I6=2,OR(I12=1,I12=3)),I80=2),1,IF(OR(I6=3,I80=3),0.05,0)),0)</f>
        <v>0</v>
      </c>
      <c r="J34" s="385">
        <f>IF(I34=1,MAX(J$6,J$80),I34)</f>
        <v>0</v>
      </c>
      <c r="K34" s="383"/>
      <c r="L34" s="381"/>
      <c r="N34" s="267"/>
      <c r="O34" s="268"/>
    </row>
    <row r="35" spans="1:15" s="3" customFormat="1" ht="16.5" customHeight="1">
      <c r="A35" s="27"/>
      <c r="C35" s="342"/>
      <c r="D35" s="318" t="s">
        <v>124</v>
      </c>
      <c r="E35" s="28"/>
      <c r="F35" s="264"/>
      <c r="G35" s="28" t="s">
        <v>123</v>
      </c>
      <c r="H35" s="315"/>
      <c r="I35" s="378"/>
      <c r="J35" s="385"/>
      <c r="K35" s="383"/>
      <c r="L35" s="381"/>
      <c r="N35" s="267"/>
      <c r="O35" s="268"/>
    </row>
    <row r="36" spans="1:15" s="3" customFormat="1" ht="12.75">
      <c r="A36" s="27"/>
      <c r="C36" s="28"/>
      <c r="D36" s="318" t="s">
        <v>140</v>
      </c>
      <c r="E36" s="28"/>
      <c r="F36" s="293"/>
      <c r="H36" s="315"/>
      <c r="I36" s="378"/>
      <c r="J36" s="385"/>
      <c r="K36" s="383"/>
      <c r="L36" s="381"/>
      <c r="N36" s="267"/>
      <c r="O36" s="268"/>
    </row>
    <row r="37" spans="1:15" s="3" customFormat="1" ht="12.75">
      <c r="A37" s="27"/>
      <c r="C37" s="341" t="s">
        <v>125</v>
      </c>
      <c r="D37" s="28" t="s">
        <v>126</v>
      </c>
      <c r="E37" s="28"/>
      <c r="F37" s="293"/>
      <c r="G37" s="28"/>
      <c r="H37" s="315"/>
      <c r="I37" s="378"/>
      <c r="J37" s="385"/>
      <c r="K37" s="383"/>
      <c r="L37" s="381"/>
      <c r="N37" s="267"/>
      <c r="O37" s="268"/>
    </row>
    <row r="38" spans="1:15" s="3" customFormat="1" ht="12.75">
      <c r="A38" s="27"/>
      <c r="D38" s="28" t="s">
        <v>141</v>
      </c>
      <c r="E38" s="28"/>
      <c r="F38" s="293"/>
      <c r="H38" s="315"/>
      <c r="K38" s="380"/>
      <c r="L38" s="381"/>
      <c r="N38" s="267"/>
      <c r="O38" s="268"/>
    </row>
    <row r="39" spans="1:15" s="3" customFormat="1" ht="6.75" customHeight="1">
      <c r="A39" s="27"/>
      <c r="C39" s="284"/>
      <c r="D39" s="284"/>
      <c r="E39" s="284"/>
      <c r="F39" s="400"/>
      <c r="G39" s="401"/>
      <c r="H39" s="315"/>
      <c r="I39" s="378"/>
      <c r="J39" s="385"/>
      <c r="K39" s="380"/>
      <c r="L39" s="381"/>
      <c r="N39" s="267"/>
      <c r="O39" s="268"/>
    </row>
    <row r="40" spans="1:15" s="3" customFormat="1" ht="12.75" customHeight="1">
      <c r="A40" s="27"/>
      <c r="C40" s="342" t="s">
        <v>127</v>
      </c>
      <c r="D40" s="28"/>
      <c r="E40" s="28"/>
      <c r="F40" s="264"/>
      <c r="G40" s="309"/>
      <c r="H40" s="315"/>
      <c r="I40" s="378"/>
      <c r="J40" s="385"/>
      <c r="K40" s="380"/>
      <c r="L40" s="381"/>
      <c r="N40" s="267"/>
      <c r="O40" s="268"/>
    </row>
    <row r="41" spans="1:15" s="3" customFormat="1" ht="15" customHeight="1">
      <c r="A41" s="27"/>
      <c r="C41" s="342" t="s">
        <v>129</v>
      </c>
      <c r="D41" s="28"/>
      <c r="E41" s="28"/>
      <c r="F41" s="264">
        <v>7</v>
      </c>
      <c r="G41" s="309" t="str">
        <f>INDEX(Amelioration_installEclair,F41)</f>
        <v>Remplacer les luminaires</v>
      </c>
      <c r="H41" s="315"/>
      <c r="I41" s="378">
        <f>IF(OR(I16=1,I16=3),IF(OR(AND(I6=2,OR(I12=1,I12=3)),I80=2),1,IF(OR(I6=3,I80=3),0.05,0)),0)</f>
        <v>0</v>
      </c>
      <c r="J41" s="385">
        <f>IF(I41=1,MAX(J$6,J$80),I41)</f>
        <v>0</v>
      </c>
      <c r="K41" s="380"/>
      <c r="L41" s="381"/>
      <c r="N41" s="267"/>
      <c r="O41" s="268"/>
    </row>
    <row r="42" spans="1:15" s="3" customFormat="1" ht="15" customHeight="1">
      <c r="A42" s="27"/>
      <c r="C42" s="342"/>
      <c r="D42" s="318" t="s">
        <v>124</v>
      </c>
      <c r="E42" s="28"/>
      <c r="F42" s="264"/>
      <c r="G42" s="28" t="s">
        <v>130</v>
      </c>
      <c r="H42" s="315"/>
      <c r="I42" s="378"/>
      <c r="J42" s="385"/>
      <c r="K42" s="380"/>
      <c r="L42" s="381"/>
      <c r="N42" s="267"/>
      <c r="O42" s="268"/>
    </row>
    <row r="43" spans="1:15" s="3" customFormat="1" ht="15" customHeight="1">
      <c r="A43" s="27"/>
      <c r="C43" s="28"/>
      <c r="D43" s="318" t="s">
        <v>140</v>
      </c>
      <c r="E43" s="28"/>
      <c r="F43" s="264"/>
      <c r="G43" s="309"/>
      <c r="H43" s="315"/>
      <c r="I43" s="378"/>
      <c r="J43" s="385"/>
      <c r="K43" s="380"/>
      <c r="L43" s="381"/>
      <c r="N43" s="267"/>
      <c r="O43" s="268"/>
    </row>
    <row r="44" spans="1:15" s="3" customFormat="1" ht="12.75">
      <c r="A44" s="27"/>
      <c r="C44" s="341" t="s">
        <v>125</v>
      </c>
      <c r="D44" s="28" t="s">
        <v>126</v>
      </c>
      <c r="E44" s="28"/>
      <c r="F44" s="264"/>
      <c r="H44" s="315"/>
      <c r="K44" s="380"/>
      <c r="L44" s="381"/>
      <c r="N44" s="267"/>
      <c r="O44" s="268"/>
    </row>
    <row r="45" spans="1:15" s="3" customFormat="1" ht="12.75">
      <c r="A45" s="27"/>
      <c r="D45" s="28" t="s">
        <v>141</v>
      </c>
      <c r="E45" s="28"/>
      <c r="F45" s="338"/>
      <c r="G45" s="28"/>
      <c r="H45" s="315"/>
      <c r="I45" s="378"/>
      <c r="J45" s="385"/>
      <c r="K45" s="389"/>
      <c r="L45" s="381"/>
      <c r="N45" s="267"/>
      <c r="O45" s="268"/>
    </row>
    <row r="46" spans="1:15" s="3" customFormat="1" ht="12.75">
      <c r="A46" s="27"/>
      <c r="C46" s="284"/>
      <c r="D46" s="284"/>
      <c r="E46" s="284"/>
      <c r="F46" s="402"/>
      <c r="G46" s="284"/>
      <c r="H46" s="315"/>
      <c r="I46" s="378"/>
      <c r="J46" s="385"/>
      <c r="K46" s="376"/>
      <c r="L46" s="390"/>
      <c r="N46" s="267"/>
      <c r="O46" s="268"/>
    </row>
    <row r="47" spans="1:15" s="3" customFormat="1" ht="12.75">
      <c r="A47" s="27"/>
      <c r="C47" s="342" t="s">
        <v>131</v>
      </c>
      <c r="D47" s="28"/>
      <c r="E47" s="28"/>
      <c r="F47" s="338"/>
      <c r="G47" s="28"/>
      <c r="H47" s="315"/>
      <c r="I47" s="378"/>
      <c r="J47" s="385"/>
      <c r="K47" s="376"/>
      <c r="L47" s="390"/>
      <c r="N47" s="267"/>
      <c r="O47" s="268"/>
    </row>
    <row r="48" spans="1:15" s="3" customFormat="1" ht="12.75">
      <c r="A48" s="27"/>
      <c r="C48" s="28" t="s">
        <v>132</v>
      </c>
      <c r="D48" s="28"/>
      <c r="E48" s="28"/>
      <c r="F48" s="264">
        <v>11</v>
      </c>
      <c r="G48" s="309" t="str">
        <f>INDEX(Amelioration_installEclair,F48)</f>
        <v>Remplacer les luminaires</v>
      </c>
      <c r="H48" s="315"/>
      <c r="I48" s="378">
        <f>IF(I6=1,IF(I16=2,1,IF(I16=3,0.05,0)),0)</f>
        <v>0</v>
      </c>
      <c r="J48" s="385">
        <f>IF(I48=1,1,I48)</f>
        <v>0</v>
      </c>
      <c r="K48" s="380"/>
      <c r="L48" s="381"/>
      <c r="N48" s="267"/>
      <c r="O48" s="268"/>
    </row>
    <row r="49" spans="1:15" s="3" customFormat="1" ht="12.75">
      <c r="A49" s="27"/>
      <c r="C49" s="342" t="s">
        <v>133</v>
      </c>
      <c r="D49" s="28" t="s">
        <v>134</v>
      </c>
      <c r="E49" s="28"/>
      <c r="F49" s="338"/>
      <c r="G49" s="28" t="s">
        <v>135</v>
      </c>
      <c r="H49" s="315"/>
      <c r="I49" s="378"/>
      <c r="J49" s="385"/>
      <c r="K49" s="380"/>
      <c r="L49" s="381"/>
      <c r="N49" s="267"/>
      <c r="O49" s="268"/>
    </row>
    <row r="50" spans="1:15" s="3" customFormat="1" ht="12.75">
      <c r="A50" s="27"/>
      <c r="C50" s="28"/>
      <c r="D50" s="28"/>
      <c r="E50" s="28"/>
      <c r="F50" s="340"/>
      <c r="G50" s="28"/>
      <c r="H50" s="315"/>
      <c r="I50" s="378"/>
      <c r="J50" s="385"/>
      <c r="K50" s="383"/>
      <c r="L50" s="381"/>
      <c r="N50" s="267"/>
      <c r="O50" s="268"/>
    </row>
    <row r="51" spans="1:15" s="3" customFormat="1" ht="12.75">
      <c r="A51" s="27"/>
      <c r="C51" s="28"/>
      <c r="D51" s="28"/>
      <c r="E51" s="28"/>
      <c r="F51" s="340"/>
      <c r="G51" s="28"/>
      <c r="H51" s="315"/>
      <c r="I51" s="378"/>
      <c r="J51" s="385"/>
      <c r="K51" s="380"/>
      <c r="L51" s="381"/>
      <c r="N51" s="267"/>
      <c r="O51" s="268"/>
    </row>
    <row r="52" spans="2:16" ht="13.5" thickBot="1">
      <c r="B52" s="3"/>
      <c r="C52" s="28"/>
      <c r="D52" s="28"/>
      <c r="E52" s="28"/>
      <c r="F52" s="293"/>
      <c r="G52" s="28"/>
      <c r="H52" s="316"/>
      <c r="I52" s="387"/>
      <c r="J52" s="388"/>
      <c r="K52" s="383"/>
      <c r="L52" s="381"/>
      <c r="N52" s="267"/>
      <c r="O52" s="268"/>
      <c r="P52" s="3"/>
    </row>
    <row r="53" spans="1:15" s="3" customFormat="1" ht="12.75">
      <c r="A53" s="251"/>
      <c r="B53" s="104"/>
      <c r="C53" s="282"/>
      <c r="D53" s="282"/>
      <c r="E53" s="282"/>
      <c r="F53" s="295"/>
      <c r="G53" s="300"/>
      <c r="H53" s="315"/>
      <c r="I53" s="378"/>
      <c r="J53" s="385"/>
      <c r="K53" s="383"/>
      <c r="L53" s="381"/>
      <c r="N53" s="254"/>
      <c r="O53" s="44"/>
    </row>
    <row r="54" spans="1:15" s="3" customFormat="1" ht="21">
      <c r="A54" s="251">
        <v>5</v>
      </c>
      <c r="B54" s="18"/>
      <c r="C54" s="65" t="s">
        <v>27</v>
      </c>
      <c r="D54" s="65"/>
      <c r="E54" s="65"/>
      <c r="F54" s="264">
        <v>9</v>
      </c>
      <c r="G54" s="309" t="str">
        <f>INDEX(Amelioration_installEclair,F54)</f>
        <v>Repeindre ou remplacer le revêtement des murs et plafonds pour qu'ils soient de couleur claire</v>
      </c>
      <c r="H54" s="312"/>
      <c r="I54" s="378">
        <v>0</v>
      </c>
      <c r="J54" s="386">
        <f>IF(I54=2,questionnaire!S46,IF(I54=3,0.05,0))</f>
        <v>0</v>
      </c>
      <c r="K54" s="380">
        <f>IF(I54=0,0,1)</f>
        <v>0</v>
      </c>
      <c r="L54" s="381">
        <f>IF(AND(I54=2,J54=0),1,0)</f>
        <v>0</v>
      </c>
      <c r="N54" s="254"/>
      <c r="O54" s="44"/>
    </row>
    <row r="55" spans="1:15" s="13" customFormat="1" ht="13.5" thickBot="1">
      <c r="A55" s="251"/>
      <c r="B55" s="110"/>
      <c r="C55" s="283"/>
      <c r="D55" s="283"/>
      <c r="E55" s="283"/>
      <c r="F55" s="296"/>
      <c r="G55" s="307"/>
      <c r="H55" s="315"/>
      <c r="I55" s="1"/>
      <c r="J55" s="1"/>
      <c r="K55" s="383"/>
      <c r="L55" s="381"/>
      <c r="N55" s="254"/>
      <c r="O55" s="44"/>
    </row>
    <row r="56" spans="2:15" ht="12.75">
      <c r="B56" s="3"/>
      <c r="C56" s="28"/>
      <c r="D56" s="28"/>
      <c r="E56" s="28"/>
      <c r="F56" s="264"/>
      <c r="G56" s="266"/>
      <c r="I56" s="378"/>
      <c r="J56" s="385"/>
      <c r="K56" s="383"/>
      <c r="L56" s="381"/>
      <c r="N56" s="262"/>
      <c r="O56" s="263"/>
    </row>
    <row r="57" spans="2:15" ht="18">
      <c r="B57" s="55"/>
      <c r="C57" s="56" t="s">
        <v>19</v>
      </c>
      <c r="D57" s="57"/>
      <c r="E57" s="57"/>
      <c r="F57" s="294"/>
      <c r="G57" s="56"/>
      <c r="H57" s="312"/>
      <c r="I57" s="378"/>
      <c r="J57" s="385"/>
      <c r="K57" s="380"/>
      <c r="L57" s="381"/>
      <c r="N57" s="262"/>
      <c r="O57" s="263"/>
    </row>
    <row r="58" spans="1:15" s="13" customFormat="1" ht="13.5" thickBot="1">
      <c r="A58" s="251"/>
      <c r="B58"/>
      <c r="C58" s="213"/>
      <c r="D58" s="213"/>
      <c r="E58" s="213"/>
      <c r="F58" s="293"/>
      <c r="G58" s="213"/>
      <c r="H58" s="315"/>
      <c r="I58" s="378"/>
      <c r="J58" s="385"/>
      <c r="K58" s="383"/>
      <c r="L58" s="381"/>
      <c r="N58" s="262"/>
      <c r="O58" s="263"/>
    </row>
    <row r="59" spans="2:15" ht="12.75">
      <c r="B59" s="104"/>
      <c r="C59" s="282"/>
      <c r="D59" s="282"/>
      <c r="E59" s="282"/>
      <c r="F59" s="295" t="s">
        <v>138</v>
      </c>
      <c r="G59" s="300"/>
      <c r="I59" s="378"/>
      <c r="J59" s="385"/>
      <c r="K59" s="383"/>
      <c r="L59" s="381"/>
      <c r="N59" s="262"/>
      <c r="O59" s="263"/>
    </row>
    <row r="60" spans="1:15" ht="21">
      <c r="A60" s="251">
        <v>6</v>
      </c>
      <c r="B60" s="18"/>
      <c r="C60" s="65" t="s">
        <v>20</v>
      </c>
      <c r="D60" s="27"/>
      <c r="E60" s="27"/>
      <c r="F60" s="264">
        <v>3</v>
      </c>
      <c r="G60" s="309" t="str">
        <f>INDEX(Amelioration_installEclair,F60)</f>
        <v>Remplacer les optiques existantes par des optiques performantes et supprimer une partie des lampes</v>
      </c>
      <c r="I60" s="378">
        <v>0</v>
      </c>
      <c r="J60" s="386">
        <f>IF(I60=2,questionnaire!S53,IF(I60=3,0.05,0))</f>
        <v>0</v>
      </c>
      <c r="K60" s="380">
        <f>IF(I60=0,0,1)</f>
        <v>0</v>
      </c>
      <c r="L60" s="381">
        <f>IF(AND(I60=2,J60=0),1,0)</f>
        <v>0</v>
      </c>
      <c r="N60" s="262"/>
      <c r="O60" s="263"/>
    </row>
    <row r="61" spans="2:15" ht="12.75">
      <c r="B61" s="18"/>
      <c r="C61" s="65"/>
      <c r="D61" s="27"/>
      <c r="E61" s="27"/>
      <c r="F61" s="257" t="s">
        <v>139</v>
      </c>
      <c r="G61" s="309"/>
      <c r="I61" s="378"/>
      <c r="J61" s="385"/>
      <c r="K61" s="389"/>
      <c r="L61" s="381"/>
      <c r="N61" s="262"/>
      <c r="O61" s="263"/>
    </row>
    <row r="62" spans="2:12" ht="21">
      <c r="B62" s="18"/>
      <c r="C62" s="65"/>
      <c r="D62" s="27"/>
      <c r="E62" s="27"/>
      <c r="F62" s="264">
        <v>10</v>
      </c>
      <c r="G62" s="309" t="str">
        <f>INDEX(Amelioration_installEclair,F62)</f>
        <v>Remplacer les optiques existantes par des optiques performantes</v>
      </c>
      <c r="H62" s="312"/>
      <c r="I62" s="378"/>
      <c r="J62" s="385"/>
      <c r="K62" s="380"/>
      <c r="L62" s="381"/>
    </row>
    <row r="63" spans="1:12" s="13" customFormat="1" ht="13.5" thickBot="1">
      <c r="A63" s="251"/>
      <c r="B63" s="110"/>
      <c r="C63" s="283"/>
      <c r="D63" s="283"/>
      <c r="E63" s="283"/>
      <c r="F63" s="296"/>
      <c r="G63" s="307"/>
      <c r="H63" s="315"/>
      <c r="I63" s="378"/>
      <c r="J63" s="385"/>
      <c r="K63" s="383"/>
      <c r="L63" s="381"/>
    </row>
    <row r="64" spans="2:15" ht="13.5" thickBot="1">
      <c r="B64" s="3"/>
      <c r="C64" s="28"/>
      <c r="D64" s="28"/>
      <c r="E64" s="28"/>
      <c r="F64" s="293"/>
      <c r="G64" s="28"/>
      <c r="H64" s="312"/>
      <c r="I64" s="378"/>
      <c r="J64" s="385"/>
      <c r="K64" s="383"/>
      <c r="L64" s="381"/>
      <c r="N64" s="262"/>
      <c r="O64" s="263"/>
    </row>
    <row r="65" spans="1:15" s="13" customFormat="1" ht="12.75">
      <c r="A65" s="251"/>
      <c r="B65" s="104"/>
      <c r="C65" s="282"/>
      <c r="D65" s="282"/>
      <c r="E65" s="282"/>
      <c r="F65" s="295"/>
      <c r="G65" s="300"/>
      <c r="H65" s="315"/>
      <c r="I65" s="378"/>
      <c r="J65" s="386"/>
      <c r="K65" s="383"/>
      <c r="L65" s="381"/>
      <c r="N65" s="262"/>
      <c r="O65" s="263"/>
    </row>
    <row r="66" spans="1:15" ht="21">
      <c r="A66" s="251">
        <v>7</v>
      </c>
      <c r="B66" s="18"/>
      <c r="C66" s="65" t="s">
        <v>21</v>
      </c>
      <c r="D66" s="65"/>
      <c r="E66" s="65"/>
      <c r="F66" s="264">
        <v>8</v>
      </c>
      <c r="G66" s="309" t="str">
        <f>INDEX(Amelioration_installEclair,F66)</f>
        <v>Remplacer les ballasts électromagnétiques des luminaires fluorescents par des ballasts électroniques.</v>
      </c>
      <c r="H66" s="316"/>
      <c r="I66" s="378">
        <v>0</v>
      </c>
      <c r="J66" s="386">
        <f>IF(I66=2,questionnaire!S58,IF(I66=3,0.05,0))</f>
        <v>0</v>
      </c>
      <c r="K66" s="380">
        <f>IF(I66=0,0,1)</f>
        <v>0</v>
      </c>
      <c r="L66" s="381">
        <f>IF(AND(I66=2,J66=0),1,0)</f>
        <v>0</v>
      </c>
      <c r="N66" s="262"/>
      <c r="O66" s="263"/>
    </row>
    <row r="67" spans="1:15" s="3" customFormat="1" ht="13.5" thickBot="1">
      <c r="A67" s="251"/>
      <c r="B67" s="110"/>
      <c r="C67" s="283"/>
      <c r="D67" s="283"/>
      <c r="E67" s="283"/>
      <c r="F67" s="296"/>
      <c r="G67" s="307"/>
      <c r="H67" s="241"/>
      <c r="I67" s="374"/>
      <c r="J67" s="391"/>
      <c r="K67" s="380"/>
      <c r="L67" s="381"/>
      <c r="N67" s="262"/>
      <c r="O67" s="263"/>
    </row>
    <row r="68" spans="2:16" ht="12.75">
      <c r="B68" s="3"/>
      <c r="C68" s="28"/>
      <c r="D68" s="28"/>
      <c r="E68" s="28"/>
      <c r="F68" s="293"/>
      <c r="G68" s="28"/>
      <c r="H68" s="312"/>
      <c r="I68" s="378"/>
      <c r="J68" s="385"/>
      <c r="K68" s="383"/>
      <c r="L68" s="381"/>
      <c r="N68" s="270"/>
      <c r="O68" s="269"/>
      <c r="P68" s="3"/>
    </row>
    <row r="69" spans="2:12" ht="18">
      <c r="B69" s="55"/>
      <c r="C69" s="56" t="s">
        <v>22</v>
      </c>
      <c r="D69" s="57"/>
      <c r="E69" s="57"/>
      <c r="F69" s="294"/>
      <c r="G69" s="56"/>
      <c r="I69" s="378"/>
      <c r="J69" s="385"/>
      <c r="K69" s="383"/>
      <c r="L69" s="381"/>
    </row>
    <row r="70" spans="2:12" ht="13.5" thickBot="1">
      <c r="B70"/>
      <c r="C70" s="213"/>
      <c r="D70" s="213"/>
      <c r="E70" s="213"/>
      <c r="F70" s="293"/>
      <c r="G70" s="213"/>
      <c r="H70" s="312"/>
      <c r="I70" s="378"/>
      <c r="J70" s="385"/>
      <c r="K70" s="383"/>
      <c r="L70" s="381"/>
    </row>
    <row r="71" spans="1:12" ht="12.75">
      <c r="A71" s="13"/>
      <c r="B71" s="104"/>
      <c r="C71" s="282"/>
      <c r="D71" s="282"/>
      <c r="E71" s="282"/>
      <c r="F71" s="295"/>
      <c r="G71" s="300"/>
      <c r="I71" s="378"/>
      <c r="J71" s="385"/>
      <c r="K71" s="383"/>
      <c r="L71" s="381"/>
    </row>
    <row r="72" spans="1:12" ht="12.75">
      <c r="A72" s="251">
        <f>A66+1</f>
        <v>8</v>
      </c>
      <c r="B72" s="18"/>
      <c r="C72" s="301" t="s">
        <v>23</v>
      </c>
      <c r="D72" s="28"/>
      <c r="E72" s="28"/>
      <c r="F72" s="293"/>
      <c r="G72" s="302"/>
      <c r="I72" s="378"/>
      <c r="J72" s="385"/>
      <c r="K72" s="380"/>
      <c r="L72" s="381"/>
    </row>
    <row r="73" spans="1:12" s="13" customFormat="1" ht="12.75">
      <c r="A73" s="251"/>
      <c r="B73" s="18"/>
      <c r="C73" s="66"/>
      <c r="D73" s="66"/>
      <c r="E73" s="66"/>
      <c r="F73" s="293"/>
      <c r="G73" s="303"/>
      <c r="H73" s="241"/>
      <c r="I73" s="374"/>
      <c r="J73" s="391"/>
      <c r="K73" s="383"/>
      <c r="L73" s="381"/>
    </row>
    <row r="74" spans="1:15" ht="21">
      <c r="A74" s="288" t="str">
        <f>CONCATENATE(A$72,".1")</f>
        <v>8.1</v>
      </c>
      <c r="B74" s="18"/>
      <c r="C74" s="83" t="s">
        <v>3</v>
      </c>
      <c r="D74" s="65" t="s">
        <v>24</v>
      </c>
      <c r="E74" s="65"/>
      <c r="F74" s="264">
        <v>1</v>
      </c>
      <c r="G74" s="309" t="str">
        <f>INDEX(Amelioration_installEclair,F74)</f>
        <v>Remplacer les lampes à incandescence par des lampes fluorescentes compactes</v>
      </c>
      <c r="H74" s="316"/>
      <c r="I74" s="378">
        <v>0</v>
      </c>
      <c r="J74" s="386">
        <f>IF(I74=2,questionnaire!S68,IF(I74=3,0.05,0))</f>
        <v>0</v>
      </c>
      <c r="K74" s="380">
        <f>IF(I74=0,0,1)</f>
        <v>0</v>
      </c>
      <c r="L74" s="381">
        <f>IF(AND(I74=2,J74=0),1,0)</f>
        <v>0</v>
      </c>
      <c r="N74" s="271"/>
      <c r="O74" s="272"/>
    </row>
    <row r="75" spans="2:15" ht="12.75">
      <c r="B75" s="18"/>
      <c r="C75" s="284"/>
      <c r="D75" s="284"/>
      <c r="E75" s="284"/>
      <c r="F75" s="291"/>
      <c r="G75" s="310"/>
      <c r="I75" s="378"/>
      <c r="J75" s="385"/>
      <c r="K75" s="383"/>
      <c r="L75" s="381"/>
      <c r="N75" s="271"/>
      <c r="O75" s="272"/>
    </row>
    <row r="76" spans="2:15" ht="12.75">
      <c r="B76" s="18"/>
      <c r="C76" s="28"/>
      <c r="D76" s="28"/>
      <c r="E76" s="28"/>
      <c r="F76" s="293"/>
      <c r="G76" s="306"/>
      <c r="H76" s="312"/>
      <c r="I76" s="378"/>
      <c r="J76" s="385"/>
      <c r="K76" s="383"/>
      <c r="L76" s="381"/>
      <c r="N76"/>
      <c r="O76"/>
    </row>
    <row r="77" spans="1:15" ht="12.75">
      <c r="A77" s="288" t="str">
        <f>CONCATENATE(A$72,".2")</f>
        <v>8.2</v>
      </c>
      <c r="B77" s="18"/>
      <c r="C77" s="83" t="s">
        <v>3</v>
      </c>
      <c r="D77" s="65" t="s">
        <v>25</v>
      </c>
      <c r="E77" s="65"/>
      <c r="F77" s="264">
        <v>5</v>
      </c>
      <c r="G77" s="309" t="str">
        <f>INDEX(Amelioration_installEclair,F77)</f>
        <v>Remplacer les tubes fluo 38 mm par des tubes 26 mm</v>
      </c>
      <c r="H77" s="316"/>
      <c r="I77" s="378">
        <v>0</v>
      </c>
      <c r="J77" s="386">
        <f>IF(I77=2,questionnaire!S73,IF(I77=3,0.05,0))</f>
        <v>0</v>
      </c>
      <c r="K77" s="380">
        <f>IF(I77=0,0,1)</f>
        <v>0</v>
      </c>
      <c r="L77" s="381">
        <f>IF(AND(I77=2,J77=0),1,0)</f>
        <v>0</v>
      </c>
      <c r="N77" s="271"/>
      <c r="O77" s="272"/>
    </row>
    <row r="78" spans="1:15" s="13" customFormat="1" ht="12.75">
      <c r="A78" s="251"/>
      <c r="B78" s="18"/>
      <c r="C78" s="82"/>
      <c r="D78" s="286"/>
      <c r="E78" s="286"/>
      <c r="F78" s="297"/>
      <c r="G78" s="311"/>
      <c r="H78" s="315"/>
      <c r="I78" s="378"/>
      <c r="J78" s="385"/>
      <c r="K78" s="383"/>
      <c r="L78" s="381"/>
      <c r="N78" s="271"/>
      <c r="O78" s="272"/>
    </row>
    <row r="79" spans="1:15" s="13" customFormat="1" ht="12.75">
      <c r="A79" s="27"/>
      <c r="B79" s="18"/>
      <c r="C79" s="28"/>
      <c r="D79" s="28"/>
      <c r="E79" s="28"/>
      <c r="F79" s="293" t="s">
        <v>88</v>
      </c>
      <c r="G79" s="306"/>
      <c r="H79" s="312"/>
      <c r="I79" s="1"/>
      <c r="J79" s="1"/>
      <c r="K79" s="383"/>
      <c r="L79" s="381"/>
      <c r="N79" s="271"/>
      <c r="O79" s="272"/>
    </row>
    <row r="80" spans="1:15" s="3" customFormat="1" ht="12.75">
      <c r="A80" s="288" t="str">
        <f>CONCATENATE(A$72,".3")</f>
        <v>8.3</v>
      </c>
      <c r="B80" s="18"/>
      <c r="C80" s="83" t="s">
        <v>3</v>
      </c>
      <c r="D80" s="65" t="s">
        <v>26</v>
      </c>
      <c r="E80" s="65"/>
      <c r="F80" s="264">
        <v>7</v>
      </c>
      <c r="G80" s="309" t="str">
        <f>INDEX(Amelioration_installEclair,F80)</f>
        <v>Remplacer les luminaires</v>
      </c>
      <c r="H80" s="315"/>
      <c r="I80" s="378">
        <v>0</v>
      </c>
      <c r="J80" s="386">
        <f>IF(I80=2,questionnaire!S79,IF(I80=3,0.05,0))</f>
        <v>0</v>
      </c>
      <c r="K80" s="380">
        <f>IF(I80=0,0,1)</f>
        <v>0</v>
      </c>
      <c r="L80" s="381">
        <f>IF(AND(I80=2,J80=0),1,0)</f>
        <v>0</v>
      </c>
      <c r="N80" s="271"/>
      <c r="O80" s="272"/>
    </row>
    <row r="81" spans="1:15" s="3" customFormat="1" ht="12.75">
      <c r="A81" s="288"/>
      <c r="B81" s="18"/>
      <c r="C81" s="83"/>
      <c r="D81" s="65"/>
      <c r="E81" s="65"/>
      <c r="F81" s="293" t="s">
        <v>108</v>
      </c>
      <c r="G81" s="309"/>
      <c r="H81" s="315"/>
      <c r="I81" s="378"/>
      <c r="J81" s="386"/>
      <c r="K81" s="383"/>
      <c r="L81" s="381"/>
      <c r="N81" s="271"/>
      <c r="O81" s="272"/>
    </row>
    <row r="82" spans="2:15" ht="13.5" thickBot="1">
      <c r="B82" s="110"/>
      <c r="C82" s="283"/>
      <c r="D82" s="283"/>
      <c r="E82" s="283"/>
      <c r="F82" s="265">
        <v>6</v>
      </c>
      <c r="G82" s="336" t="str">
        <f>INDEX(Amelioration_installEclair,F82)</f>
        <v>Remplacer les luminaires</v>
      </c>
      <c r="I82" s="378"/>
      <c r="J82" s="385"/>
      <c r="K82" s="383"/>
      <c r="L82" s="381"/>
      <c r="N82" s="271"/>
      <c r="O82" s="272"/>
    </row>
    <row r="83" spans="2:12" ht="12.75">
      <c r="B83" s="3"/>
      <c r="C83" s="28"/>
      <c r="D83" s="28"/>
      <c r="E83" s="28"/>
      <c r="F83" s="293"/>
      <c r="G83" s="28"/>
      <c r="H83" s="316"/>
      <c r="I83" s="387"/>
      <c r="J83" s="388"/>
      <c r="K83" s="383"/>
      <c r="L83" s="381"/>
    </row>
    <row r="84" spans="1:15" s="13" customFormat="1" ht="15.75" thickBot="1">
      <c r="A84" s="251"/>
      <c r="B84"/>
      <c r="C84" s="20"/>
      <c r="D84" s="285"/>
      <c r="E84" s="285"/>
      <c r="F84" s="293"/>
      <c r="G84" s="20"/>
      <c r="H84" s="315"/>
      <c r="I84" s="378"/>
      <c r="J84" s="386"/>
      <c r="K84" s="383"/>
      <c r="L84" s="381"/>
      <c r="N84" s="254"/>
      <c r="O84" s="44"/>
    </row>
    <row r="85" spans="2:12" ht="18.75" thickBot="1">
      <c r="B85" s="46" t="s">
        <v>16</v>
      </c>
      <c r="C85" s="47"/>
      <c r="D85" s="22"/>
      <c r="E85" s="22"/>
      <c r="F85" s="298"/>
      <c r="G85" s="47"/>
      <c r="I85" s="378"/>
      <c r="J85" s="385"/>
      <c r="K85" s="380"/>
      <c r="L85" s="381"/>
    </row>
    <row r="86" spans="1:15" s="3" customFormat="1" ht="19.5">
      <c r="A86" s="260"/>
      <c r="B86"/>
      <c r="C86" s="36"/>
      <c r="D86" s="20"/>
      <c r="E86" s="20"/>
      <c r="F86" s="293"/>
      <c r="G86" s="36"/>
      <c r="H86" s="312"/>
      <c r="I86" s="378"/>
      <c r="J86" s="385"/>
      <c r="K86" s="376"/>
      <c r="L86" s="390"/>
      <c r="N86" s="274"/>
      <c r="O86" s="269"/>
    </row>
    <row r="87" spans="2:15" ht="18">
      <c r="B87" s="55"/>
      <c r="C87" s="56" t="s">
        <v>28</v>
      </c>
      <c r="D87" s="57"/>
      <c r="E87" s="57"/>
      <c r="F87" s="294"/>
      <c r="G87" s="56"/>
      <c r="H87" s="312"/>
      <c r="I87" s="378"/>
      <c r="J87" s="385"/>
      <c r="K87" s="383"/>
      <c r="L87" s="381"/>
      <c r="N87" s="271"/>
      <c r="O87" s="272"/>
    </row>
    <row r="88" spans="1:15" ht="13.5" thickBot="1">
      <c r="A88" s="260"/>
      <c r="B88"/>
      <c r="C88" s="213"/>
      <c r="D88" s="213"/>
      <c r="E88" s="213"/>
      <c r="F88" s="293"/>
      <c r="G88" s="213"/>
      <c r="I88" s="378"/>
      <c r="J88" s="385"/>
      <c r="K88" s="383"/>
      <c r="L88" s="381"/>
      <c r="N88" s="271"/>
      <c r="O88" s="272"/>
    </row>
    <row r="89" spans="1:15" s="13" customFormat="1" ht="12.75">
      <c r="A89" s="251"/>
      <c r="B89" s="104"/>
      <c r="C89" s="282"/>
      <c r="D89" s="282"/>
      <c r="E89" s="282"/>
      <c r="F89" s="295"/>
      <c r="G89" s="300"/>
      <c r="H89" s="312"/>
      <c r="I89" s="378"/>
      <c r="J89" s="385"/>
      <c r="K89" s="376"/>
      <c r="L89" s="390"/>
      <c r="N89" s="271"/>
      <c r="O89" s="272"/>
    </row>
    <row r="90" spans="1:15" s="13" customFormat="1" ht="12.75">
      <c r="A90" s="251">
        <v>10</v>
      </c>
      <c r="B90" s="18"/>
      <c r="C90" s="65" t="s">
        <v>29</v>
      </c>
      <c r="D90" s="27"/>
      <c r="E90" s="27"/>
      <c r="F90" s="292">
        <v>10</v>
      </c>
      <c r="G90" s="304" t="str">
        <f>INDEX(Amelioration_gestion_eclairage,F90)</f>
        <v>Nettoyer les réflecteurs des luminaires.</v>
      </c>
      <c r="H90" s="315"/>
      <c r="I90" s="378">
        <v>0</v>
      </c>
      <c r="J90" s="386">
        <f>IF(I90=2,questionnaire!S91,IF(I90=3,0.05,0))</f>
        <v>0</v>
      </c>
      <c r="K90" s="380">
        <f>IF(I90=0,0,1)</f>
        <v>0</v>
      </c>
      <c r="L90" s="381">
        <f>IF(AND(I90=2,J90=0),1,0)</f>
        <v>0</v>
      </c>
      <c r="N90" s="271"/>
      <c r="O90" s="272"/>
    </row>
    <row r="91" spans="2:15" ht="13.5" thickBot="1">
      <c r="B91" s="110"/>
      <c r="C91" s="283"/>
      <c r="D91" s="283"/>
      <c r="E91" s="283"/>
      <c r="F91" s="296"/>
      <c r="G91" s="307"/>
      <c r="I91" s="378"/>
      <c r="J91" s="385"/>
      <c r="K91" s="383"/>
      <c r="L91" s="381"/>
      <c r="N91" s="271"/>
      <c r="O91" s="272"/>
    </row>
    <row r="92" spans="1:15" s="13" customFormat="1" ht="12.75">
      <c r="A92" s="251"/>
      <c r="B92" s="3"/>
      <c r="C92" s="28"/>
      <c r="D92" s="28"/>
      <c r="E92" s="28"/>
      <c r="F92" s="293"/>
      <c r="G92" s="28"/>
      <c r="H92" s="315"/>
      <c r="I92" s="1"/>
      <c r="J92" s="1"/>
      <c r="K92" s="383"/>
      <c r="L92" s="381"/>
      <c r="N92" s="271"/>
      <c r="O92" s="272"/>
    </row>
    <row r="93" spans="2:15" ht="18">
      <c r="B93" s="55"/>
      <c r="C93" s="56" t="s">
        <v>30</v>
      </c>
      <c r="D93" s="57"/>
      <c r="E93" s="57"/>
      <c r="F93" s="294"/>
      <c r="G93" s="56"/>
      <c r="H93" s="312"/>
      <c r="I93" s="378"/>
      <c r="J93" s="385"/>
      <c r="K93" s="380"/>
      <c r="L93" s="381"/>
      <c r="N93" s="271"/>
      <c r="O93" s="272"/>
    </row>
    <row r="94" spans="2:15" ht="13.5" thickBot="1">
      <c r="B94"/>
      <c r="C94" s="213"/>
      <c r="D94" s="213"/>
      <c r="E94" s="213"/>
      <c r="F94" s="293"/>
      <c r="G94" s="213"/>
      <c r="I94" s="378"/>
      <c r="J94" s="385"/>
      <c r="K94" s="376"/>
      <c r="L94" s="390"/>
      <c r="N94" s="271"/>
      <c r="O94" s="272"/>
    </row>
    <row r="95" spans="1:15" ht="12.75">
      <c r="A95" s="251">
        <v>11</v>
      </c>
      <c r="B95" s="104"/>
      <c r="C95" s="282"/>
      <c r="D95" s="282"/>
      <c r="E95" s="282"/>
      <c r="F95" s="295"/>
      <c r="G95" s="300"/>
      <c r="I95" s="378"/>
      <c r="J95" s="385"/>
      <c r="K95" s="380"/>
      <c r="L95" s="381"/>
      <c r="N95" s="271"/>
      <c r="O95" s="272"/>
    </row>
    <row r="96" spans="1:15" ht="12.75">
      <c r="A96" s="288" t="str">
        <f>CONCATENATE(A$95,".1")</f>
        <v>11.1</v>
      </c>
      <c r="B96" s="18"/>
      <c r="C96" s="416" t="s">
        <v>90</v>
      </c>
      <c r="D96" s="417"/>
      <c r="E96" s="65"/>
      <c r="F96" s="292">
        <v>3</v>
      </c>
      <c r="G96" s="304" t="str">
        <f>INDEX(Amelioration_gestion_eclairage,F96)</f>
        <v>Organiser une campagne de sensibilisation des occupants</v>
      </c>
      <c r="I96" s="378">
        <v>0</v>
      </c>
      <c r="J96" s="386">
        <f>IF(I96=2,questionnaire!S99,IF(I96=3,0.05,0))</f>
        <v>0</v>
      </c>
      <c r="K96" s="380">
        <f>IF(I96=0,0,1)</f>
        <v>0</v>
      </c>
      <c r="L96" s="381">
        <f>IF(AND(I96=2,J96=0),1,0)</f>
        <v>0</v>
      </c>
      <c r="N96" s="271"/>
      <c r="O96" s="272"/>
    </row>
    <row r="97" spans="2:12" ht="12.75">
      <c r="B97" s="18"/>
      <c r="C97" s="284"/>
      <c r="D97" s="284"/>
      <c r="E97" s="284"/>
      <c r="F97" s="293"/>
      <c r="G97" s="305"/>
      <c r="I97" s="378"/>
      <c r="J97" s="385"/>
      <c r="K97" s="383"/>
      <c r="L97" s="381"/>
    </row>
    <row r="98" spans="2:15" s="13" customFormat="1" ht="12.75">
      <c r="B98" s="18"/>
      <c r="C98" s="301" t="s">
        <v>89</v>
      </c>
      <c r="D98" s="28"/>
      <c r="E98" s="28"/>
      <c r="F98" s="293"/>
      <c r="G98" s="302"/>
      <c r="H98" s="315"/>
      <c r="I98" s="378"/>
      <c r="J98" s="385"/>
      <c r="K98" s="383"/>
      <c r="L98" s="381"/>
      <c r="N98" s="271"/>
      <c r="O98" s="272"/>
    </row>
    <row r="99" spans="2:12" ht="4.5" customHeight="1">
      <c r="B99" s="18"/>
      <c r="C99" s="66"/>
      <c r="D99" s="66"/>
      <c r="E99" s="66"/>
      <c r="F99" s="293"/>
      <c r="G99" s="303"/>
      <c r="H99" s="312"/>
      <c r="I99" s="378"/>
      <c r="J99" s="385"/>
      <c r="K99" s="383"/>
      <c r="L99" s="381"/>
    </row>
    <row r="100" spans="1:15" s="13" customFormat="1" ht="12.75">
      <c r="A100" s="251"/>
      <c r="B100" s="18"/>
      <c r="C100" s="28"/>
      <c r="D100" s="28"/>
      <c r="E100" s="28"/>
      <c r="F100" s="293" t="s">
        <v>91</v>
      </c>
      <c r="G100" s="306"/>
      <c r="H100" s="315"/>
      <c r="I100" s="1"/>
      <c r="J100" s="1"/>
      <c r="K100" s="383"/>
      <c r="L100" s="381"/>
      <c r="N100" s="254"/>
      <c r="O100" s="44"/>
    </row>
    <row r="101" spans="1:12" ht="12.75">
      <c r="A101" s="288" t="str">
        <f>CONCATENATE(A$95,".2")</f>
        <v>11.2</v>
      </c>
      <c r="B101" s="18"/>
      <c r="C101" s="83" t="s">
        <v>3</v>
      </c>
      <c r="D101" s="65" t="s">
        <v>31</v>
      </c>
      <c r="E101" s="65"/>
      <c r="F101" s="292">
        <v>1</v>
      </c>
      <c r="G101" s="304">
        <f>INDEX(Amelioration_gestion_eclairage,F101)</f>
        <v>0</v>
      </c>
      <c r="H101" s="312"/>
      <c r="I101" s="378">
        <v>0</v>
      </c>
      <c r="J101" s="386">
        <f>IF(AND(I101=2,I96=2),IF(J96=3,questionnaire!S106,IF(J96=2,MAX(questionnaire!S106-1,1),MAX(questionnaire!S106-2,1))),IF(AND(OR(I101=2,I101=3),OR(I96=2,I96=3)),0.05,0))</f>
        <v>0</v>
      </c>
      <c r="K101" s="380">
        <f>IF(I101=0,0,1)</f>
        <v>0</v>
      </c>
      <c r="L101" s="381">
        <f>IF(AND(I101=2,J101=0),1,0)</f>
        <v>0</v>
      </c>
    </row>
    <row r="102" spans="2:15" ht="12.75">
      <c r="B102" s="18"/>
      <c r="C102" s="284"/>
      <c r="D102" s="284"/>
      <c r="E102" s="284"/>
      <c r="F102" s="293"/>
      <c r="G102" s="305"/>
      <c r="H102" s="312"/>
      <c r="I102" s="378"/>
      <c r="J102" s="385"/>
      <c r="K102" s="380"/>
      <c r="L102" s="381"/>
      <c r="N102" s="270"/>
      <c r="O102" s="269"/>
    </row>
    <row r="103" spans="1:15" ht="12.75">
      <c r="A103" s="27"/>
      <c r="B103" s="18"/>
      <c r="C103" s="28"/>
      <c r="D103" s="28"/>
      <c r="E103" s="28"/>
      <c r="F103" s="293" t="s">
        <v>92</v>
      </c>
      <c r="G103" s="306"/>
      <c r="I103" s="378"/>
      <c r="J103" s="385"/>
      <c r="K103" s="383"/>
      <c r="L103" s="381"/>
      <c r="O103" s="275"/>
    </row>
    <row r="104" spans="1:15" s="13" customFormat="1" ht="21">
      <c r="A104" s="288" t="str">
        <f>CONCATENATE(A$95,".3")</f>
        <v>11.3</v>
      </c>
      <c r="B104" s="18"/>
      <c r="C104" s="83" t="s">
        <v>3</v>
      </c>
      <c r="D104" s="65" t="s">
        <v>32</v>
      </c>
      <c r="E104" s="65"/>
      <c r="F104" s="292">
        <v>2</v>
      </c>
      <c r="G104" s="304" t="str">
        <f>INDEX(Amelioration_gestion_eclairage,F104)</f>
        <v> Installer une gestion horaire centralisée des bureaux paysagers</v>
      </c>
      <c r="H104" s="315"/>
      <c r="I104" s="378">
        <v>0</v>
      </c>
      <c r="J104" s="386">
        <f>IF(AND(I104=2,I96=2),IF(J96=3,questionnaire!S111,IF(J96=2,MAX(questionnaire!S111-1,1),MAX(questionnaire!S111-2,1))),IF(AND(OR(I104=2,I104=3),OR(I96=2,I96=3)),0.05,0))</f>
        <v>0</v>
      </c>
      <c r="K104" s="380">
        <f>IF(I104=0,0,1)</f>
        <v>0</v>
      </c>
      <c r="L104" s="381">
        <f>IF(AND(I104=2,J104=0),1,0)</f>
        <v>0</v>
      </c>
      <c r="N104" s="271"/>
      <c r="O104" s="272"/>
    </row>
    <row r="105" spans="1:15" s="13" customFormat="1" ht="12.75">
      <c r="A105" s="251"/>
      <c r="B105" s="18"/>
      <c r="C105" s="284"/>
      <c r="D105" s="284"/>
      <c r="E105" s="284"/>
      <c r="F105" s="293"/>
      <c r="G105" s="305"/>
      <c r="H105" s="315"/>
      <c r="I105" s="387"/>
      <c r="J105" s="385"/>
      <c r="K105" s="383"/>
      <c r="L105" s="381"/>
      <c r="N105" s="271"/>
      <c r="O105" s="272"/>
    </row>
    <row r="106" spans="2:15" ht="12.75">
      <c r="B106" s="18"/>
      <c r="C106" s="28"/>
      <c r="D106" s="28"/>
      <c r="E106" s="28"/>
      <c r="F106" s="293" t="s">
        <v>93</v>
      </c>
      <c r="G106" s="306"/>
      <c r="I106" s="378"/>
      <c r="J106" s="385"/>
      <c r="K106" s="383"/>
      <c r="L106" s="381"/>
      <c r="N106" s="271"/>
      <c r="O106" s="272"/>
    </row>
    <row r="107" spans="1:15" ht="21">
      <c r="A107" s="288" t="str">
        <f>CONCATENATE(A$95,".4")</f>
        <v>11.4</v>
      </c>
      <c r="B107" s="18"/>
      <c r="C107" s="83" t="s">
        <v>3</v>
      </c>
      <c r="D107" s="65" t="s">
        <v>33</v>
      </c>
      <c r="E107" s="65"/>
      <c r="F107" s="292">
        <v>8</v>
      </c>
      <c r="G107" s="304" t="str">
        <f>INDEX(Amelioration_gestion_eclairage,F107)</f>
        <v>Installer des détecteurs de présence dans les locaux occupés de façon irrégulière (salles de réunion,...)</v>
      </c>
      <c r="H107" s="312"/>
      <c r="I107" s="378">
        <v>0</v>
      </c>
      <c r="J107" s="386">
        <f>IF(AND(I107=2,I96=2),IF(J96=3,questionnaire!S116,IF(J96=2,MAX(questionnaire!S116-1,1),MAX(questionnaire!S116-2,1))),IF(AND(OR(I107=2,I107=3),OR(I96=2,I96=3)),0.05,0))</f>
        <v>0</v>
      </c>
      <c r="K107" s="380">
        <f>IF(I107=0,0,1)</f>
        <v>0</v>
      </c>
      <c r="L107" s="381">
        <f>IF(AND(I107=2,J107=0),1,0)</f>
        <v>0</v>
      </c>
      <c r="N107" s="271"/>
      <c r="O107" s="272"/>
    </row>
    <row r="108" spans="2:15" ht="13.5" thickBot="1">
      <c r="B108" s="110"/>
      <c r="C108" s="283"/>
      <c r="D108" s="283"/>
      <c r="E108" s="283"/>
      <c r="F108" s="296"/>
      <c r="G108" s="307"/>
      <c r="I108" s="378"/>
      <c r="J108" s="385"/>
      <c r="K108" s="380"/>
      <c r="L108" s="381"/>
      <c r="N108" s="271"/>
      <c r="O108" s="272"/>
    </row>
    <row r="109" spans="2:15" ht="13.5" thickBot="1">
      <c r="B109" s="3"/>
      <c r="C109" s="28"/>
      <c r="D109" s="28"/>
      <c r="E109" s="28"/>
      <c r="F109" s="293"/>
      <c r="G109" s="28"/>
      <c r="I109" s="378"/>
      <c r="J109" s="385"/>
      <c r="K109" s="383"/>
      <c r="L109" s="381"/>
      <c r="N109" s="271"/>
      <c r="O109" s="272"/>
    </row>
    <row r="110" spans="1:16" s="13" customFormat="1" ht="12.75">
      <c r="A110" s="251"/>
      <c r="B110" s="104"/>
      <c r="C110" s="282"/>
      <c r="D110" s="345"/>
      <c r="E110" s="345"/>
      <c r="F110" s="349"/>
      <c r="G110" s="117"/>
      <c r="H110" s="3"/>
      <c r="I110" s="27"/>
      <c r="J110" s="27"/>
      <c r="K110" s="383"/>
      <c r="L110" s="381"/>
      <c r="M110" s="3"/>
      <c r="N110" s="3"/>
      <c r="O110" s="3"/>
      <c r="P110" s="3"/>
    </row>
    <row r="111" spans="2:16" ht="42">
      <c r="B111" s="18"/>
      <c r="C111" s="3"/>
      <c r="D111" s="65" t="s">
        <v>102</v>
      </c>
      <c r="E111" s="27"/>
      <c r="F111" s="292">
        <v>4</v>
      </c>
      <c r="G111" s="304" t="str">
        <f>INDEX(Amelioration_gestion_eclairage,F111)</f>
        <v>Réguler l'éclairage extérieur en fonction d'une programmation horaire, de cellules photoélectriques, de détecteurs de présence ou en synchronisme avec l'éclairage public.</v>
      </c>
      <c r="H111" s="1"/>
      <c r="I111" s="352">
        <v>0</v>
      </c>
      <c r="J111" s="386">
        <f>IF(I111=2,questionnaire!S122,IF(I111=3,0.05,0))</f>
        <v>0</v>
      </c>
      <c r="K111" s="380">
        <f>IF(I111=0,0,1)</f>
        <v>0</v>
      </c>
      <c r="L111" s="381">
        <f>IF(AND(I111=2,J111=0),1,0)</f>
        <v>0</v>
      </c>
      <c r="M111" s="1"/>
      <c r="N111" s="1"/>
      <c r="O111" s="1"/>
      <c r="P111" s="1"/>
    </row>
    <row r="112" spans="2:16" ht="12.75">
      <c r="B112" s="18"/>
      <c r="C112" s="346" t="s">
        <v>60</v>
      </c>
      <c r="D112" s="269" t="s">
        <v>96</v>
      </c>
      <c r="E112" s="27"/>
      <c r="F112" s="350"/>
      <c r="G112" s="308"/>
      <c r="H112" s="1"/>
      <c r="I112" s="1"/>
      <c r="J112" s="1"/>
      <c r="K112" s="383"/>
      <c r="L112" s="381"/>
      <c r="M112" s="1"/>
      <c r="N112" s="1"/>
      <c r="O112" s="1"/>
      <c r="P112" s="1"/>
    </row>
    <row r="113" spans="1:16" s="3" customFormat="1" ht="12.75">
      <c r="A113" s="251"/>
      <c r="B113" s="18"/>
      <c r="C113" s="346" t="s">
        <v>60</v>
      </c>
      <c r="D113" s="269" t="s">
        <v>97</v>
      </c>
      <c r="F113" s="350"/>
      <c r="G113" s="308"/>
      <c r="H113" s="1"/>
      <c r="I113" s="1"/>
      <c r="J113" s="1"/>
      <c r="K113" s="383"/>
      <c r="L113" s="381"/>
      <c r="M113" s="1"/>
      <c r="N113" s="1"/>
      <c r="O113" s="1"/>
      <c r="P113" s="1"/>
    </row>
    <row r="114" spans="2:16" ht="12.75">
      <c r="B114" s="18"/>
      <c r="C114" s="346" t="s">
        <v>60</v>
      </c>
      <c r="D114" s="269" t="s">
        <v>98</v>
      </c>
      <c r="E114" s="27"/>
      <c r="F114" s="350"/>
      <c r="G114" s="308"/>
      <c r="H114" s="1"/>
      <c r="I114" s="1"/>
      <c r="J114" s="1"/>
      <c r="K114" s="383"/>
      <c r="L114" s="381"/>
      <c r="M114" s="1"/>
      <c r="N114" s="1"/>
      <c r="O114" s="1"/>
      <c r="P114" s="1"/>
    </row>
    <row r="115" spans="2:16" ht="13.5" thickBot="1">
      <c r="B115" s="110"/>
      <c r="C115" s="111"/>
      <c r="D115" s="347"/>
      <c r="E115" s="347"/>
      <c r="F115" s="351"/>
      <c r="G115" s="348"/>
      <c r="H115" s="1"/>
      <c r="I115" s="1"/>
      <c r="J115" s="1"/>
      <c r="K115" s="383"/>
      <c r="L115" s="381"/>
      <c r="M115" s="1"/>
      <c r="N115" s="1"/>
      <c r="O115" s="1"/>
      <c r="P115" s="1"/>
    </row>
    <row r="116" spans="2:12" ht="12.75">
      <c r="B116" s="3"/>
      <c r="C116" s="28"/>
      <c r="D116" s="28"/>
      <c r="E116" s="28"/>
      <c r="F116" s="293"/>
      <c r="G116" s="28"/>
      <c r="I116" s="378"/>
      <c r="J116" s="385"/>
      <c r="K116" s="383"/>
      <c r="L116" s="381"/>
    </row>
    <row r="117" spans="2:12" ht="18">
      <c r="B117" s="55"/>
      <c r="C117" s="56" t="s">
        <v>34</v>
      </c>
      <c r="D117" s="57"/>
      <c r="E117" s="57"/>
      <c r="F117" s="294"/>
      <c r="G117" s="56"/>
      <c r="H117" s="318"/>
      <c r="I117" s="1"/>
      <c r="J117" s="1"/>
      <c r="K117" s="376"/>
      <c r="L117" s="390"/>
    </row>
    <row r="118" spans="2:15" ht="13.5" thickBot="1">
      <c r="B118"/>
      <c r="C118" s="213"/>
      <c r="D118" s="213"/>
      <c r="E118" s="213"/>
      <c r="F118" s="293"/>
      <c r="G118" s="213"/>
      <c r="I118" s="378"/>
      <c r="J118" s="385"/>
      <c r="K118" s="380"/>
      <c r="L118" s="381"/>
      <c r="N118" s="276"/>
      <c r="O118" s="277"/>
    </row>
    <row r="119" spans="1:15" ht="12.75">
      <c r="A119" s="260"/>
      <c r="B119" s="104"/>
      <c r="C119" s="282"/>
      <c r="D119" s="282"/>
      <c r="E119" s="282"/>
      <c r="F119" s="295"/>
      <c r="G119" s="300"/>
      <c r="I119" s="378"/>
      <c r="J119" s="385"/>
      <c r="K119" s="383"/>
      <c r="L119" s="381"/>
      <c r="N119" s="276"/>
      <c r="O119" s="277"/>
    </row>
    <row r="120" spans="1:15" ht="12.75">
      <c r="A120" s="251">
        <v>12</v>
      </c>
      <c r="B120" s="18"/>
      <c r="C120" s="416" t="s">
        <v>78</v>
      </c>
      <c r="D120" s="423"/>
      <c r="E120" s="27"/>
      <c r="F120" s="299" t="s">
        <v>142</v>
      </c>
      <c r="G120" s="308"/>
      <c r="H120" s="319"/>
      <c r="I120" s="387">
        <v>0</v>
      </c>
      <c r="J120" s="386">
        <f>IF(I120=2,questionnaire!S134,IF(I120=3,0.05,0))</f>
        <v>0</v>
      </c>
      <c r="K120" s="380">
        <f>IF(I120=0,0,1)</f>
        <v>0</v>
      </c>
      <c r="L120" s="381">
        <f>IF(AND(I120=2,J120=0),1,0)</f>
        <v>0</v>
      </c>
      <c r="N120" s="276"/>
      <c r="O120" s="277"/>
    </row>
    <row r="121" spans="2:15" ht="12.75">
      <c r="B121" s="18"/>
      <c r="C121" s="27"/>
      <c r="D121" s="27"/>
      <c r="E121" s="27"/>
      <c r="F121" s="299"/>
      <c r="G121" s="308"/>
      <c r="H121" s="319"/>
      <c r="I121" s="319"/>
      <c r="J121" s="319"/>
      <c r="K121" s="380"/>
      <c r="L121" s="381"/>
      <c r="N121" s="276"/>
      <c r="O121" s="277"/>
    </row>
    <row r="122" spans="1:16" s="13" customFormat="1" ht="52.5">
      <c r="A122" s="288"/>
      <c r="B122" s="18"/>
      <c r="C122" s="83"/>
      <c r="D122" s="65"/>
      <c r="E122" s="65"/>
      <c r="F122" s="292">
        <v>9</v>
      </c>
      <c r="G122" s="304" t="str">
        <f>INDEX(Amelioration_gestion_eclairage,F122)</f>
        <v>Equiper les locaux dont l'occupation journalière est importante d'un dimming automatique régulé par un capteur d'éclairement (nécessite le remplacement des ballasts électroniques par des ballasts électroniques dimmables)</v>
      </c>
      <c r="H122" s="315"/>
      <c r="I122" s="378"/>
      <c r="J122" s="385"/>
      <c r="K122" s="383"/>
      <c r="L122" s="381"/>
      <c r="N122" s="276"/>
      <c r="O122" s="277"/>
      <c r="P122"/>
    </row>
    <row r="123" spans="2:15" ht="12.75">
      <c r="B123" s="18"/>
      <c r="C123" s="284"/>
      <c r="D123" s="284"/>
      <c r="E123" s="284"/>
      <c r="F123" s="293"/>
      <c r="G123" s="305"/>
      <c r="I123" s="378"/>
      <c r="J123" s="386"/>
      <c r="K123" s="383"/>
      <c r="L123" s="381"/>
      <c r="N123" s="276"/>
      <c r="O123" s="277"/>
    </row>
    <row r="124" spans="2:15" ht="12.75">
      <c r="B124" s="18"/>
      <c r="C124" s="28"/>
      <c r="D124" s="28"/>
      <c r="E124" s="28"/>
      <c r="F124" s="299" t="s">
        <v>143</v>
      </c>
      <c r="G124" s="306"/>
      <c r="I124" s="378"/>
      <c r="J124" s="385"/>
      <c r="K124" s="383"/>
      <c r="L124" s="381"/>
      <c r="N124" s="270"/>
      <c r="O124" s="269"/>
    </row>
    <row r="125" spans="1:15" ht="52.5">
      <c r="A125" s="288"/>
      <c r="B125" s="18"/>
      <c r="C125" s="83"/>
      <c r="D125" s="65"/>
      <c r="E125" s="65"/>
      <c r="F125" s="292">
        <v>5</v>
      </c>
      <c r="G125" s="304" t="str">
        <f>INDEX(Amelioration_gestion_eclairage,F125)</f>
        <v>Equiper les locaux dont l'occupation journalière est importante d'un dimming automatique régulé par un capteur d'éclairement (nécessite le remplacement des ballasts électromagnétiques par des ballasts électroniques dimmables)</v>
      </c>
      <c r="H125" s="312"/>
      <c r="I125" s="378"/>
      <c r="J125" s="385"/>
      <c r="K125" s="380"/>
      <c r="L125" s="381"/>
      <c r="N125" s="270"/>
      <c r="O125" s="269"/>
    </row>
    <row r="126" spans="2:12" ht="13.5" thickBot="1">
      <c r="B126" s="110"/>
      <c r="C126" s="283"/>
      <c r="D126" s="283"/>
      <c r="E126" s="283"/>
      <c r="F126" s="296"/>
      <c r="G126" s="307"/>
      <c r="I126" s="378"/>
      <c r="J126" s="385"/>
      <c r="K126" s="383"/>
      <c r="L126" s="381"/>
    </row>
    <row r="127" spans="1:15" s="60" customFormat="1" ht="12.75">
      <c r="A127" s="251"/>
      <c r="B127" s="3"/>
      <c r="C127" s="28"/>
      <c r="D127" s="28"/>
      <c r="E127" s="28"/>
      <c r="F127" s="293"/>
      <c r="G127" s="28"/>
      <c r="H127" s="315"/>
      <c r="I127" s="378"/>
      <c r="J127" s="386"/>
      <c r="K127" s="383"/>
      <c r="L127" s="381"/>
      <c r="N127" s="254"/>
      <c r="O127" s="44"/>
    </row>
    <row r="128" spans="2:12" ht="18">
      <c r="B128" s="55"/>
      <c r="C128" s="56" t="s">
        <v>35</v>
      </c>
      <c r="D128" s="57"/>
      <c r="E128" s="57"/>
      <c r="F128" s="294"/>
      <c r="G128" s="56"/>
      <c r="I128" s="378"/>
      <c r="J128" s="385"/>
      <c r="K128" s="383"/>
      <c r="L128" s="381"/>
    </row>
    <row r="129" spans="2:12" ht="13.5" thickBot="1">
      <c r="B129"/>
      <c r="C129" s="213"/>
      <c r="D129" s="213"/>
      <c r="E129" s="213"/>
      <c r="F129" s="293"/>
      <c r="G129" s="213"/>
      <c r="I129" s="378"/>
      <c r="J129" s="385"/>
      <c r="K129" s="380"/>
      <c r="L129" s="381"/>
    </row>
    <row r="130" spans="2:12" ht="12.75">
      <c r="B130" s="104"/>
      <c r="C130" s="282"/>
      <c r="D130" s="282"/>
      <c r="E130" s="282"/>
      <c r="F130" s="295"/>
      <c r="G130" s="300"/>
      <c r="I130" s="378"/>
      <c r="J130" s="385"/>
      <c r="K130" s="383"/>
      <c r="L130" s="381"/>
    </row>
    <row r="131" spans="1:12" ht="12.75">
      <c r="A131" s="251">
        <v>13</v>
      </c>
      <c r="B131" s="18"/>
      <c r="C131" s="301" t="s">
        <v>36</v>
      </c>
      <c r="D131" s="28"/>
      <c r="E131" s="28"/>
      <c r="F131" s="293"/>
      <c r="G131" s="302"/>
      <c r="H131" s="241"/>
      <c r="I131" s="378"/>
      <c r="J131" s="385"/>
      <c r="K131" s="383"/>
      <c r="L131" s="381"/>
    </row>
    <row r="132" spans="2:12" ht="12.75">
      <c r="B132" s="18"/>
      <c r="C132" s="66"/>
      <c r="D132" s="66"/>
      <c r="E132" s="66"/>
      <c r="F132" s="293"/>
      <c r="G132" s="303"/>
      <c r="I132" s="387"/>
      <c r="J132" s="385"/>
      <c r="K132" s="383"/>
      <c r="L132" s="381"/>
    </row>
    <row r="133" spans="1:12" ht="21">
      <c r="A133" s="288" t="str">
        <f>CONCATENATE(A$131,".1")</f>
        <v>13.1</v>
      </c>
      <c r="B133" s="18"/>
      <c r="C133" s="83" t="s">
        <v>3</v>
      </c>
      <c r="D133" s="65" t="s">
        <v>37</v>
      </c>
      <c r="E133" s="65"/>
      <c r="F133" s="292">
        <v>6</v>
      </c>
      <c r="G133" s="304" t="str">
        <f>INDEX(Amelioration_gestion_eclairage,F133)</f>
        <v>Décomposer le réseau par locaux avec une gestion indépendante : pour les couloirs, les sanitaires, etc.</v>
      </c>
      <c r="I133" s="387">
        <v>0</v>
      </c>
      <c r="J133" s="386">
        <f>IF(I133=2,questionnaire!S145,IF(I133=3,0.05,0))</f>
        <v>0</v>
      </c>
      <c r="K133" s="380">
        <f>IF(I133=0,0,1)</f>
        <v>0</v>
      </c>
      <c r="L133" s="381">
        <f>IF(AND(I133=2,J133=0),1,0)</f>
        <v>0</v>
      </c>
    </row>
    <row r="134" spans="2:12" ht="12.75">
      <c r="B134" s="18"/>
      <c r="C134" s="284"/>
      <c r="D134" s="284"/>
      <c r="E134" s="284"/>
      <c r="F134" s="293"/>
      <c r="G134" s="305"/>
      <c r="I134" s="378"/>
      <c r="J134" s="385"/>
      <c r="K134" s="383"/>
      <c r="L134" s="381"/>
    </row>
    <row r="135" spans="2:12" ht="12.75">
      <c r="B135" s="18"/>
      <c r="C135" s="28"/>
      <c r="D135" s="28"/>
      <c r="E135" s="28"/>
      <c r="F135" s="293"/>
      <c r="G135" s="306"/>
      <c r="I135" s="378"/>
      <c r="J135" s="385"/>
      <c r="K135" s="383"/>
      <c r="L135" s="381"/>
    </row>
    <row r="136" spans="1:12" ht="31.5">
      <c r="A136" s="288" t="str">
        <f>CONCATENATE(A$131,".2")</f>
        <v>13.2</v>
      </c>
      <c r="B136" s="18"/>
      <c r="C136" s="83" t="s">
        <v>3</v>
      </c>
      <c r="D136" s="65" t="s">
        <v>55</v>
      </c>
      <c r="E136" s="65"/>
      <c r="F136" s="292">
        <v>7</v>
      </c>
      <c r="G136" s="304" t="str">
        <f>INDEX(Amelioration_gestion_eclairage,F136)</f>
        <v>Décomposer le réseau par zones homogènes d'éclairement : dans un local, avoir une gestion indépendante des luminaires proches de la fenêtre</v>
      </c>
      <c r="I136" s="387">
        <v>0</v>
      </c>
      <c r="J136" s="386">
        <f>IF(I136=2,questionnaire!S152,IF(I136=3,0.05,0))</f>
        <v>0</v>
      </c>
      <c r="K136" s="380">
        <f>IF(I136=0,0,1)</f>
        <v>0</v>
      </c>
      <c r="L136" s="381">
        <f>IF(AND(I136=2,J136=0),1,0)</f>
        <v>0</v>
      </c>
    </row>
    <row r="137" spans="2:12" ht="13.5" thickBot="1">
      <c r="B137" s="110"/>
      <c r="C137" s="283"/>
      <c r="D137" s="283"/>
      <c r="E137" s="283"/>
      <c r="F137" s="296"/>
      <c r="G137" s="307"/>
      <c r="K137" s="355"/>
      <c r="L137" s="363"/>
    </row>
    <row r="138" spans="4:12" ht="15">
      <c r="D138" s="278"/>
      <c r="E138" s="278"/>
      <c r="F138" s="281"/>
      <c r="G138" s="224"/>
      <c r="K138" s="355"/>
      <c r="L138" s="363"/>
    </row>
    <row r="139" spans="5:16" ht="12.75">
      <c r="E139" s="13"/>
      <c r="G139" s="368" t="s">
        <v>109</v>
      </c>
      <c r="H139"/>
      <c r="I139"/>
      <c r="J139"/>
      <c r="L139" s="362"/>
      <c r="O139" s="270"/>
      <c r="P139" s="269"/>
    </row>
    <row r="140" spans="3:16" ht="15">
      <c r="C140" s="255"/>
      <c r="D140" s="278"/>
      <c r="E140" s="13"/>
      <c r="G140" s="369" t="s">
        <v>112</v>
      </c>
      <c r="H140"/>
      <c r="I140"/>
      <c r="J140"/>
      <c r="K140" s="362">
        <f>SUM(K6:K137)</f>
        <v>0</v>
      </c>
      <c r="L140" s="362"/>
      <c r="O140" s="254"/>
      <c r="P140" s="44"/>
    </row>
    <row r="141" spans="2:16" ht="17.25" thickBot="1">
      <c r="B141" s="279"/>
      <c r="C141" s="280"/>
      <c r="D141" s="280"/>
      <c r="E141" s="370"/>
      <c r="F141" s="281"/>
      <c r="G141" s="371" t="s">
        <v>113</v>
      </c>
      <c r="H141" s="3"/>
      <c r="I141"/>
      <c r="J141"/>
      <c r="K141" s="366">
        <v>20</v>
      </c>
      <c r="L141" s="362"/>
      <c r="O141" s="254"/>
      <c r="P141" s="44"/>
    </row>
    <row r="142" spans="5:16" ht="13.5" thickBot="1">
      <c r="E142" s="13"/>
      <c r="G142" s="372" t="s">
        <v>114</v>
      </c>
      <c r="H142"/>
      <c r="I142"/>
      <c r="J142"/>
      <c r="K142" s="367">
        <f>K141-K140</f>
        <v>20</v>
      </c>
      <c r="L142" s="362"/>
      <c r="O142" s="254"/>
      <c r="P142" s="44"/>
    </row>
    <row r="143" spans="5:16" ht="13.5" thickBot="1">
      <c r="E143" s="13"/>
      <c r="H143"/>
      <c r="I143"/>
      <c r="J143"/>
      <c r="L143" s="362"/>
      <c r="O143" s="254"/>
      <c r="P143" s="44"/>
    </row>
    <row r="144" spans="5:16" ht="13.5" thickBot="1">
      <c r="E144" s="13"/>
      <c r="G144" s="373" t="s">
        <v>115</v>
      </c>
      <c r="H144" s="213"/>
      <c r="I144" s="213"/>
      <c r="J144" s="213"/>
      <c r="L144" s="367">
        <f>SUM(L6:L137)</f>
        <v>0</v>
      </c>
      <c r="O144" s="254"/>
      <c r="P144" s="44"/>
    </row>
    <row r="145" spans="11:12" ht="12.75">
      <c r="K145" s="361"/>
      <c r="L145" s="362"/>
    </row>
    <row r="146" spans="11:12" ht="12.75">
      <c r="K146" s="364"/>
      <c r="L146" s="365"/>
    </row>
    <row r="147" spans="11:12" ht="12.75">
      <c r="K147" s="361"/>
      <c r="L147" s="362"/>
    </row>
    <row r="148" spans="11:12" ht="12.75">
      <c r="K148" s="355"/>
      <c r="L148" s="363"/>
    </row>
    <row r="149" spans="11:12" ht="12.75">
      <c r="K149" s="355"/>
      <c r="L149" s="363"/>
    </row>
    <row r="150" ht="12.75">
      <c r="L150" s="362"/>
    </row>
    <row r="483" ht="12.75">
      <c r="I483" s="313">
        <v>2</v>
      </c>
    </row>
  </sheetData>
  <mergeCells count="4">
    <mergeCell ref="I2:I3"/>
    <mergeCell ref="J2:J3"/>
    <mergeCell ref="C120:D120"/>
    <mergeCell ref="C96:D96"/>
  </mergeCells>
  <printOptions/>
  <pageMargins left="0.5905511811023623" right="0.3937007874015748" top="0.7874015748031497" bottom="0.984251968503937" header="0.5118110236220472" footer="0.5118110236220472"/>
  <pageSetup fitToHeight="0" fitToWidth="1" horizontalDpi="355" verticalDpi="355" orientation="portrait" paperSize="9" scale="72" r:id="rId1"/>
  <headerFooter alignWithMargins="0">
    <oddFooter>&amp;L&amp;8IBGE - 25/03/02&amp;R&amp;8Page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j_claessens</dc:creator>
  <cp:keywords/>
  <dc:description/>
  <cp:lastModifiedBy>I_Bruyere</cp:lastModifiedBy>
  <cp:lastPrinted>2003-03-24T13:21:39Z</cp:lastPrinted>
  <dcterms:created xsi:type="dcterms:W3CDTF">2002-03-19T08:19:43Z</dcterms:created>
  <dcterms:modified xsi:type="dcterms:W3CDTF">2003-03-25T09:13:19Z</dcterms:modified>
  <cp:category/>
  <cp:version/>
  <cp:contentType/>
  <cp:contentStatus/>
</cp:coreProperties>
</file>