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goryleonard/Desktop/"/>
    </mc:Choice>
  </mc:AlternateContent>
  <xr:revisionPtr revIDLastSave="0" documentId="13_ncr:1_{E21762D5-2041-C34F-8BEF-3D0ACDF021A0}" xr6:coauthVersionLast="47" xr6:coauthVersionMax="47" xr10:uidLastSave="{00000000-0000-0000-0000-000000000000}"/>
  <bookViews>
    <workbookView xWindow="100" yWindow="500" windowWidth="25780" windowHeight="15260" xr2:uid="{0533463B-E5E3-4941-9A86-758753B7A814}"/>
  </bookViews>
  <sheets>
    <sheet name="Données" sheetId="1" r:id="rId1"/>
    <sheet name="Tableau" sheetId="2" r:id="rId2"/>
    <sheet name="Conversion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C19" i="1"/>
  <c r="C48" i="1"/>
  <c r="D50" i="1"/>
  <c r="D51" i="1"/>
  <c r="C50" i="1"/>
  <c r="C51" i="1" s="1"/>
  <c r="C5" i="3"/>
  <c r="B6" i="3"/>
  <c r="D43" i="1"/>
  <c r="D44" i="1"/>
  <c r="D45" i="1"/>
  <c r="D46" i="1"/>
  <c r="D47" i="1"/>
  <c r="D52" i="1" s="1"/>
  <c r="C43" i="1"/>
  <c r="C44" i="1" s="1"/>
  <c r="C45" i="1"/>
  <c r="C55" i="1" s="1"/>
  <c r="L18" i="2"/>
  <c r="D27" i="1"/>
  <c r="L17" i="2"/>
  <c r="L19" i="2"/>
  <c r="L16" i="2"/>
  <c r="L12" i="2"/>
  <c r="L13" i="2"/>
  <c r="L14" i="2"/>
  <c r="L11" i="2"/>
  <c r="L7" i="2"/>
  <c r="L8" i="2"/>
  <c r="L9" i="2"/>
  <c r="L6" i="2"/>
  <c r="D28" i="1"/>
  <c r="C27" i="1"/>
  <c r="C28" i="1"/>
  <c r="D18" i="1"/>
  <c r="C18" i="1"/>
  <c r="C24" i="1" s="1"/>
  <c r="D11" i="1"/>
  <c r="C11" i="1"/>
  <c r="C12" i="1" s="1"/>
  <c r="D19" i="1" l="1"/>
  <c r="D24" i="1" s="1"/>
  <c r="E24" i="1" s="1"/>
  <c r="D23" i="1"/>
  <c r="C47" i="1"/>
  <c r="C52" i="1" s="1"/>
  <c r="C46" i="1"/>
  <c r="C54" i="1" s="1"/>
  <c r="C23" i="1"/>
  <c r="E23" i="1" s="1"/>
  <c r="D12" i="1"/>
  <c r="D13" i="1" s="1"/>
  <c r="C13" i="1"/>
  <c r="C15" i="1" s="1"/>
  <c r="C29" i="1"/>
  <c r="D29" i="1"/>
  <c r="C30" i="1"/>
  <c r="C56" i="1" l="1"/>
  <c r="C20" i="1"/>
  <c r="C14" i="1"/>
  <c r="D30" i="1"/>
  <c r="D15" i="1"/>
  <c r="D14" i="1"/>
  <c r="D32" i="1" s="1"/>
  <c r="C31" i="1"/>
  <c r="C32" i="1"/>
  <c r="D31" i="1"/>
  <c r="C33" i="1"/>
  <c r="C25" i="1"/>
  <c r="D20" i="1"/>
  <c r="D25" i="1" s="1"/>
  <c r="D33" i="1"/>
  <c r="E25" i="1" l="1"/>
  <c r="D26" i="1" s="1"/>
  <c r="C26" i="1" l="1"/>
  <c r="E33" i="1" l="1"/>
  <c r="E27" i="1"/>
  <c r="F27" i="1"/>
  <c r="E29" i="1" s="1"/>
  <c r="E32" i="1"/>
  <c r="E31" i="1"/>
  <c r="E30" i="1"/>
  <c r="E26" i="1"/>
  <c r="E28" i="1" l="1"/>
</calcChain>
</file>

<file path=xl/sharedStrings.xml><?xml version="1.0" encoding="utf-8"?>
<sst xmlns="http://schemas.openxmlformats.org/spreadsheetml/2006/main" count="127" uniqueCount="74">
  <si>
    <t>Caractéristiques d'un mélange d'air</t>
  </si>
  <si>
    <t>Caract. air à mélanger</t>
  </si>
  <si>
    <t>A</t>
  </si>
  <si>
    <t>B</t>
  </si>
  <si>
    <t>Volume spécifique</t>
  </si>
  <si>
    <t>Débit (m3/h)</t>
  </si>
  <si>
    <t>Données à encoder</t>
  </si>
  <si>
    <t>Température</t>
  </si>
  <si>
    <t>t</t>
  </si>
  <si>
    <t>Humidité relative</t>
  </si>
  <si>
    <t>HR</t>
  </si>
  <si>
    <t>Pression Vap. À saturation</t>
  </si>
  <si>
    <t>Pvs</t>
  </si>
  <si>
    <t>Pression vap</t>
  </si>
  <si>
    <t>Pv</t>
  </si>
  <si>
    <t>(HR*Pvs)/100</t>
  </si>
  <si>
    <t>Humidité absolue</t>
  </si>
  <si>
    <t>w</t>
  </si>
  <si>
    <t>0,622*(PV/(Patm-Pv))</t>
  </si>
  <si>
    <t>Enthalpie</t>
  </si>
  <si>
    <t>h</t>
  </si>
  <si>
    <t>h=(1)*t+(1,865*t+2501)w</t>
  </si>
  <si>
    <t>Volume</t>
  </si>
  <si>
    <t>v</t>
  </si>
  <si>
    <t>v=(0,287(t+273,15)*(1+1,608*w))/P</t>
  </si>
  <si>
    <t xml:space="preserve">Calculs des débits </t>
  </si>
  <si>
    <t>convertir en kg(air sec)</t>
  </si>
  <si>
    <t>Débit (m3/s)</t>
  </si>
  <si>
    <t>Débit massique</t>
  </si>
  <si>
    <t>Débit (kgas/s)</t>
  </si>
  <si>
    <t>Caractéristique du mélange</t>
  </si>
  <si>
    <t>M</t>
  </si>
  <si>
    <t>arrondi</t>
  </si>
  <si>
    <t>Ratio</t>
  </si>
  <si>
    <t>%</t>
  </si>
  <si>
    <t>Refroidissement nécessaire</t>
  </si>
  <si>
    <t xml:space="preserve">Caract. air </t>
  </si>
  <si>
    <t>Entrée</t>
  </si>
  <si>
    <t>Sortie</t>
  </si>
  <si>
    <t>Sat.Liq. hf</t>
  </si>
  <si>
    <t>kJ/kg</t>
  </si>
  <si>
    <t>Energie</t>
  </si>
  <si>
    <t>Refroid air humide</t>
  </si>
  <si>
    <t>Refroid eau condensée</t>
  </si>
  <si>
    <t xml:space="preserve">Energie totale </t>
  </si>
  <si>
    <t>kW</t>
  </si>
  <si>
    <t>Water Saturation Properties  - Temperature Table</t>
  </si>
  <si>
    <t xml:space="preserve">  Temp</t>
  </si>
  <si>
    <t xml:space="preserve">   Pressure</t>
  </si>
  <si>
    <t xml:space="preserve">   Spec. volume (m^3/kg)</t>
  </si>
  <si>
    <t xml:space="preserve">    energy (kJ/kg)</t>
  </si>
  <si>
    <t xml:space="preserve">         Spec. enthalpy (kJ/kg)</t>
  </si>
  <si>
    <t xml:space="preserve">    Spec. entropy (kJ/kg.K)</t>
  </si>
  <si>
    <t xml:space="preserve">  deg C</t>
  </si>
  <si>
    <t xml:space="preserve">     kPa</t>
  </si>
  <si>
    <t xml:space="preserve">     vf</t>
  </si>
  <si>
    <t xml:space="preserve">     vg</t>
  </si>
  <si>
    <t xml:space="preserve">      uf</t>
  </si>
  <si>
    <t xml:space="preserve">      ug</t>
  </si>
  <si>
    <t xml:space="preserve">   Sat.liq hf</t>
  </si>
  <si>
    <t xml:space="preserve">   Evap. hfg      </t>
  </si>
  <si>
    <t xml:space="preserve">   Sat. ap.hg</t>
  </si>
  <si>
    <t xml:space="preserve">   Sat.liq sf</t>
  </si>
  <si>
    <t xml:space="preserve">   Evap. sfg      </t>
  </si>
  <si>
    <t xml:space="preserve">   Sat. ap.sg</t>
  </si>
  <si>
    <t>(Source of table data:</t>
  </si>
  <si>
    <t xml:space="preserve"> NIST Chemistry WebBook</t>
  </si>
  <si>
    <t>Accessed: Jan 2008)</t>
  </si>
  <si>
    <t>Convertir</t>
  </si>
  <si>
    <t xml:space="preserve">Débit </t>
  </si>
  <si>
    <t>AUTEUR</t>
  </si>
  <si>
    <t>FORTUNE Valéry</t>
  </si>
  <si>
    <t>Conseiller Energie &amp; PEB</t>
  </si>
  <si>
    <t>Mise en ligne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</si>
</sst>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00"/>
    <numFmt numFmtId="166" formatCode="0.0"/>
    <numFmt numFmtId="167" formatCode="0.00000"/>
    <numFmt numFmtId="168" formatCode="0.000000"/>
    <numFmt numFmtId="169" formatCode="0.0000000"/>
  </numFmts>
  <fonts count="17">
    <font>
      <sz val="11"/>
      <color theme="1"/>
      <name val="Calibri"/>
      <family val="2"/>
      <scheme val="minor"/>
    </font>
    <font>
      <sz val="10"/>
      <name val="Verdana"/>
      <family val="2"/>
    </font>
    <font>
      <u/>
      <sz val="10"/>
      <color indexed="12"/>
      <name val="Verdana"/>
      <family val="2"/>
    </font>
    <font>
      <b/>
      <sz val="14"/>
      <color theme="0"/>
      <name val="Calibri"/>
      <family val="2"/>
      <scheme val="minor"/>
    </font>
    <font>
      <b/>
      <sz val="10"/>
      <color theme="1"/>
      <name val="Maven Pro"/>
      <charset val="134"/>
    </font>
    <font>
      <b/>
      <sz val="11"/>
      <color theme="1"/>
      <name val="Maven Pro"/>
    </font>
    <font>
      <sz val="11"/>
      <color theme="1"/>
      <name val="Montserrat Regular"/>
    </font>
    <font>
      <b/>
      <sz val="11"/>
      <color theme="1"/>
      <name val="Montserrat Regular"/>
    </font>
    <font>
      <sz val="7"/>
      <color theme="1"/>
      <name val="Montserrat Regular"/>
    </font>
    <font>
      <b/>
      <sz val="12"/>
      <color theme="1"/>
      <name val="Maven Pro"/>
    </font>
    <font>
      <sz val="10"/>
      <name val="Montserrat Regular"/>
    </font>
    <font>
      <sz val="9"/>
      <name val="Montserrat Regular"/>
    </font>
    <font>
      <u/>
      <sz val="10"/>
      <color indexed="12"/>
      <name val="Montserrat Regular"/>
    </font>
    <font>
      <sz val="14"/>
      <color theme="0"/>
      <name val="Montserrat Regular"/>
    </font>
    <font>
      <sz val="10"/>
      <color theme="0"/>
      <name val="Montserrat Regular"/>
    </font>
    <font>
      <sz val="11"/>
      <color theme="0"/>
      <name val="Calibri"/>
      <family val="2"/>
      <scheme val="minor"/>
    </font>
    <font>
      <sz val="10"/>
      <color rgb="FFED2024"/>
      <name val="Montserrat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DE0DE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4" borderId="0" xfId="0" applyFont="1" applyFill="1"/>
    <xf numFmtId="0" fontId="6" fillId="0" borderId="1" xfId="0" applyFont="1" applyBorder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6" fillId="2" borderId="6" xfId="0" applyFont="1" applyFill="1" applyBorder="1"/>
    <xf numFmtId="0" fontId="6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8" fillId="0" borderId="4" xfId="0" applyFont="1" applyBorder="1"/>
    <xf numFmtId="164" fontId="6" fillId="0" borderId="4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9" fillId="4" borderId="1" xfId="0" applyFont="1" applyFill="1" applyBorder="1"/>
    <xf numFmtId="0" fontId="4" fillId="4" borderId="0" xfId="0" applyFont="1" applyFill="1" applyBorder="1"/>
    <xf numFmtId="0" fontId="4" fillId="4" borderId="2" xfId="0" applyFont="1" applyFill="1" applyBorder="1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165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5" fillId="4" borderId="0" xfId="0" applyFont="1" applyFill="1" applyBorder="1"/>
    <xf numFmtId="0" fontId="5" fillId="4" borderId="2" xfId="0" applyFont="1" applyFill="1" applyBorder="1"/>
    <xf numFmtId="1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0" fontId="7" fillId="0" borderId="4" xfId="0" applyFont="1" applyBorder="1"/>
    <xf numFmtId="0" fontId="6" fillId="0" borderId="4" xfId="0" applyFont="1" applyBorder="1"/>
    <xf numFmtId="0" fontId="6" fillId="0" borderId="5" xfId="0" applyFont="1" applyBorder="1"/>
    <xf numFmtId="0" fontId="10" fillId="0" borderId="0" xfId="1" applyFont="1"/>
    <xf numFmtId="166" fontId="10" fillId="0" borderId="0" xfId="1" applyNumberFormat="1" applyFont="1"/>
    <xf numFmtId="0" fontId="10" fillId="0" borderId="0" xfId="1" applyFont="1" applyAlignment="1"/>
    <xf numFmtId="0" fontId="11" fillId="0" borderId="0" xfId="1" applyFont="1"/>
    <xf numFmtId="169" fontId="11" fillId="0" borderId="0" xfId="1" applyNumberFormat="1" applyFont="1"/>
    <xf numFmtId="168" fontId="11" fillId="0" borderId="0" xfId="1" applyNumberFormat="1" applyFont="1"/>
    <xf numFmtId="2" fontId="11" fillId="0" borderId="0" xfId="1" applyNumberFormat="1" applyFont="1"/>
    <xf numFmtId="166" fontId="11" fillId="0" borderId="0" xfId="1" applyNumberFormat="1" applyFont="1"/>
    <xf numFmtId="165" fontId="11" fillId="0" borderId="0" xfId="1" applyNumberFormat="1" applyFont="1"/>
    <xf numFmtId="168" fontId="10" fillId="0" borderId="0" xfId="1" applyNumberFormat="1" applyFont="1"/>
    <xf numFmtId="2" fontId="10" fillId="0" borderId="0" xfId="1" applyNumberFormat="1" applyFont="1"/>
    <xf numFmtId="165" fontId="10" fillId="0" borderId="0" xfId="1" applyNumberFormat="1" applyFont="1"/>
    <xf numFmtId="167" fontId="10" fillId="0" borderId="0" xfId="1" applyNumberFormat="1" applyFont="1"/>
    <xf numFmtId="164" fontId="10" fillId="0" borderId="0" xfId="1" applyNumberFormat="1" applyFont="1"/>
    <xf numFmtId="0" fontId="12" fillId="0" borderId="0" xfId="2" applyFont="1" applyAlignment="1" applyProtection="1"/>
    <xf numFmtId="4" fontId="6" fillId="2" borderId="6" xfId="0" applyNumberFormat="1" applyFont="1" applyFill="1" applyBorder="1"/>
    <xf numFmtId="0" fontId="13" fillId="3" borderId="0" xfId="0" applyFont="1" applyFill="1"/>
    <xf numFmtId="0" fontId="14" fillId="3" borderId="0" xfId="1" applyFont="1" applyFill="1" applyAlignment="1">
      <alignment vertical="center"/>
    </xf>
    <xf numFmtId="0" fontId="15" fillId="0" borderId="0" xfId="0" applyFont="1" applyAlignment="1">
      <alignment vertical="center"/>
    </xf>
    <xf numFmtId="0" fontId="9" fillId="4" borderId="10" xfId="0" applyFont="1" applyFill="1" applyBorder="1"/>
    <xf numFmtId="0" fontId="16" fillId="0" borderId="0" xfId="0" applyFont="1"/>
    <xf numFmtId="14" fontId="16" fillId="0" borderId="0" xfId="0" applyNumberFormat="1" applyFont="1"/>
  </cellXfs>
  <cellStyles count="3">
    <cellStyle name="Lien hypertexte" xfId="2" builtinId="8"/>
    <cellStyle name="Normal" xfId="0" builtinId="0"/>
    <cellStyle name="Normal 2" xfId="1" xr:uid="{2E3B9CE5-BEE1-4FC5-91B7-033F78600E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1555750</xdr:colOff>
      <xdr:row>3</xdr:row>
      <xdr:rowOff>193040</xdr:rowOff>
    </xdr:to>
    <xdr:pic>
      <xdr:nvPicPr>
        <xdr:cNvPr id="2" name="Picture 2" descr="logo">
          <a:extLst>
            <a:ext uri="{FF2B5EF4-FFF2-40B4-BE49-F238E27FC236}">
              <a16:creationId xmlns:a16="http://schemas.microsoft.com/office/drawing/2014/main" id="{2C41038E-7EFE-944C-86ED-E9D56FC98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55750" cy="764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ebbook.nist.gov/chemistr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E27FF-1244-4056-A327-5689F96D5FC6}">
  <dimension ref="A2:G56"/>
  <sheetViews>
    <sheetView tabSelected="1" workbookViewId="0">
      <selection activeCell="A37" sqref="A37:E37"/>
    </sheetView>
  </sheetViews>
  <sheetFormatPr baseColWidth="10" defaultColWidth="11.5" defaultRowHeight="15"/>
  <cols>
    <col min="1" max="1" width="23.33203125" customWidth="1"/>
    <col min="2" max="2" width="11.83203125" customWidth="1"/>
    <col min="3" max="3" width="18.83203125" customWidth="1"/>
    <col min="4" max="4" width="13" customWidth="1"/>
    <col min="5" max="6" width="12.6640625" customWidth="1"/>
    <col min="7" max="7" width="45.6640625" customWidth="1"/>
  </cols>
  <sheetData>
    <row r="2" spans="1:7">
      <c r="B2" s="4" t="s">
        <v>70</v>
      </c>
      <c r="C2" s="58" t="s">
        <v>71</v>
      </c>
      <c r="D2" s="58" t="s">
        <v>72</v>
      </c>
    </row>
    <row r="3" spans="1:7">
      <c r="B3" s="4" t="s">
        <v>73</v>
      </c>
      <c r="C3" s="59">
        <v>44523</v>
      </c>
    </row>
    <row r="4" spans="1:7" ht="16" thickBot="1"/>
    <row r="5" spans="1:7" ht="20" thickBot="1">
      <c r="A5" s="1" t="s">
        <v>0</v>
      </c>
      <c r="B5" s="2"/>
      <c r="C5" s="2"/>
      <c r="D5" s="2"/>
      <c r="E5" s="3"/>
    </row>
    <row r="6" spans="1:7" ht="16">
      <c r="A6" s="22" t="s">
        <v>1</v>
      </c>
      <c r="B6" s="23"/>
      <c r="C6" s="23"/>
      <c r="D6" s="23"/>
      <c r="E6" s="24"/>
    </row>
    <row r="7" spans="1:7" ht="16" thickBot="1">
      <c r="A7" s="5"/>
      <c r="B7" s="25"/>
      <c r="C7" s="26" t="s">
        <v>2</v>
      </c>
      <c r="D7" s="26" t="s">
        <v>3</v>
      </c>
      <c r="E7" s="7"/>
    </row>
    <row r="8" spans="1:7" ht="17" thickBot="1">
      <c r="A8" s="5" t="s">
        <v>4</v>
      </c>
      <c r="B8" s="27" t="s">
        <v>5</v>
      </c>
      <c r="C8" s="9">
        <v>10000</v>
      </c>
      <c r="D8" s="9">
        <v>5000</v>
      </c>
      <c r="E8" s="7"/>
      <c r="G8" s="57" t="s">
        <v>6</v>
      </c>
    </row>
    <row r="9" spans="1:7">
      <c r="A9" s="5" t="s">
        <v>7</v>
      </c>
      <c r="B9" s="27" t="s">
        <v>8</v>
      </c>
      <c r="C9" s="9">
        <v>0</v>
      </c>
      <c r="D9" s="9">
        <v>30</v>
      </c>
      <c r="E9" s="7"/>
    </row>
    <row r="10" spans="1:7">
      <c r="A10" s="5" t="s">
        <v>9</v>
      </c>
      <c r="B10" s="27" t="s">
        <v>10</v>
      </c>
      <c r="C10" s="9">
        <v>60</v>
      </c>
      <c r="D10" s="9">
        <v>40</v>
      </c>
      <c r="E10" s="7"/>
    </row>
    <row r="11" spans="1:7">
      <c r="A11" s="5" t="s">
        <v>11</v>
      </c>
      <c r="B11" s="27" t="s">
        <v>12</v>
      </c>
      <c r="C11" s="28">
        <f>LOOKUP(C9,Tableau!A4:A64,Tableau!B4:B64)</f>
        <v>0.61165000000000003</v>
      </c>
      <c r="D11" s="28">
        <f>LOOKUP(D9,Tableau!A4:A64,Tableau!B4:B64)</f>
        <v>4.2469999999999999</v>
      </c>
      <c r="E11" s="7"/>
      <c r="G11" s="6"/>
    </row>
    <row r="12" spans="1:7">
      <c r="A12" s="5" t="s">
        <v>13</v>
      </c>
      <c r="B12" s="27" t="s">
        <v>14</v>
      </c>
      <c r="C12" s="28">
        <f>(C10*C11)/100</f>
        <v>0.36698999999999998</v>
      </c>
      <c r="D12" s="29">
        <f>(D10*D11)/100</f>
        <v>1.6987999999999999</v>
      </c>
      <c r="E12" s="7"/>
      <c r="G12" s="10" t="s">
        <v>15</v>
      </c>
    </row>
    <row r="13" spans="1:7">
      <c r="A13" s="5" t="s">
        <v>16</v>
      </c>
      <c r="B13" s="27" t="s">
        <v>17</v>
      </c>
      <c r="C13" s="28">
        <f>0.622*(C12/(101.325-C12))</f>
        <v>2.2610170307437714E-3</v>
      </c>
      <c r="D13" s="28">
        <f>0.622*(D12/(101.325-D12))</f>
        <v>1.0606181907971997E-2</v>
      </c>
      <c r="E13" s="7"/>
      <c r="G13" s="10" t="s">
        <v>18</v>
      </c>
    </row>
    <row r="14" spans="1:7">
      <c r="A14" s="5" t="s">
        <v>19</v>
      </c>
      <c r="B14" s="27" t="s">
        <v>20</v>
      </c>
      <c r="C14" s="30">
        <f>(1*(C9))+(1.865*(C9)*C13)+(2501*C13)</f>
        <v>5.654803593890172</v>
      </c>
      <c r="D14" s="30">
        <f>(1*(D9))+(1.865*(D9)*D13)+(2501*D13)</f>
        <v>57.119476829589004</v>
      </c>
      <c r="E14" s="7"/>
      <c r="G14" s="10" t="s">
        <v>21</v>
      </c>
    </row>
    <row r="15" spans="1:7">
      <c r="A15" s="5" t="s">
        <v>22</v>
      </c>
      <c r="B15" s="27" t="s">
        <v>23</v>
      </c>
      <c r="C15" s="28">
        <f>(0.2871*((C9)+273.15)*(1+(1.6078*C13))/101.325)</f>
        <v>0.77677224081785357</v>
      </c>
      <c r="D15" s="28">
        <f>(0.287*((D9)+273.15)*(1+(1.608*D13))/101.325)</f>
        <v>0.8733074907070979</v>
      </c>
      <c r="E15" s="7"/>
      <c r="G15" s="10" t="s">
        <v>24</v>
      </c>
    </row>
    <row r="16" spans="1:7" ht="16">
      <c r="A16" s="22" t="s">
        <v>25</v>
      </c>
      <c r="B16" s="31"/>
      <c r="C16" s="31"/>
      <c r="D16" s="31"/>
      <c r="E16" s="32"/>
    </row>
    <row r="17" spans="1:6">
      <c r="A17" s="11" t="s">
        <v>26</v>
      </c>
      <c r="B17" s="25"/>
      <c r="C17" s="26" t="s">
        <v>2</v>
      </c>
      <c r="D17" s="26" t="s">
        <v>3</v>
      </c>
      <c r="E17" s="7"/>
    </row>
    <row r="18" spans="1:6">
      <c r="A18" s="5" t="s">
        <v>4</v>
      </c>
      <c r="B18" s="27" t="s">
        <v>5</v>
      </c>
      <c r="C18" s="29">
        <f>C8</f>
        <v>10000</v>
      </c>
      <c r="D18" s="29">
        <f>D8</f>
        <v>5000</v>
      </c>
      <c r="E18" s="7"/>
    </row>
    <row r="19" spans="1:6">
      <c r="A19" s="5" t="s">
        <v>4</v>
      </c>
      <c r="B19" s="27" t="s">
        <v>27</v>
      </c>
      <c r="C19" s="30">
        <f>C18/3600</f>
        <v>2.7777777777777777</v>
      </c>
      <c r="D19" s="30">
        <f>D18/3600</f>
        <v>1.3888888888888888</v>
      </c>
      <c r="E19" s="7"/>
    </row>
    <row r="20" spans="1:6">
      <c r="A20" s="5" t="s">
        <v>28</v>
      </c>
      <c r="B20" s="27" t="s">
        <v>29</v>
      </c>
      <c r="C20" s="30">
        <f>C19/C15</f>
        <v>3.5760518100557905</v>
      </c>
      <c r="D20" s="30">
        <f>D19/D15</f>
        <v>1.590377849346438</v>
      </c>
      <c r="E20" s="7"/>
    </row>
    <row r="21" spans="1:6" ht="16">
      <c r="A21" s="22" t="s">
        <v>30</v>
      </c>
      <c r="B21" s="31"/>
      <c r="C21" s="31"/>
      <c r="D21" s="31"/>
      <c r="E21" s="32"/>
    </row>
    <row r="22" spans="1:6">
      <c r="A22" s="5"/>
      <c r="B22" s="25"/>
      <c r="C22" s="26" t="s">
        <v>2</v>
      </c>
      <c r="D22" s="26" t="s">
        <v>3</v>
      </c>
      <c r="E22" s="12" t="s">
        <v>31</v>
      </c>
      <c r="F22" s="6" t="s">
        <v>32</v>
      </c>
    </row>
    <row r="23" spans="1:6">
      <c r="A23" s="5" t="s">
        <v>4</v>
      </c>
      <c r="B23" s="27" t="s">
        <v>5</v>
      </c>
      <c r="C23" s="33">
        <f t="shared" ref="C23:D25" si="0">C18</f>
        <v>10000</v>
      </c>
      <c r="D23" s="33">
        <f t="shared" si="0"/>
        <v>5000</v>
      </c>
      <c r="E23" s="13">
        <f>C23+D23</f>
        <v>15000</v>
      </c>
      <c r="F23" s="6"/>
    </row>
    <row r="24" spans="1:6">
      <c r="A24" s="5" t="s">
        <v>4</v>
      </c>
      <c r="B24" s="27" t="s">
        <v>27</v>
      </c>
      <c r="C24" s="30">
        <f t="shared" si="0"/>
        <v>2.7777777777777777</v>
      </c>
      <c r="D24" s="30">
        <f t="shared" si="0"/>
        <v>1.3888888888888888</v>
      </c>
      <c r="E24" s="14">
        <f>C24+D24</f>
        <v>4.1666666666666661</v>
      </c>
      <c r="F24" s="6"/>
    </row>
    <row r="25" spans="1:6">
      <c r="A25" s="5" t="s">
        <v>28</v>
      </c>
      <c r="B25" s="27" t="s">
        <v>29</v>
      </c>
      <c r="C25" s="30">
        <f t="shared" si="0"/>
        <v>3.5760518100557905</v>
      </c>
      <c r="D25" s="30">
        <f t="shared" si="0"/>
        <v>1.590377849346438</v>
      </c>
      <c r="E25" s="14">
        <f>C25+D25</f>
        <v>5.1664296594022288</v>
      </c>
      <c r="F25" s="6"/>
    </row>
    <row r="26" spans="1:6">
      <c r="A26" s="5" t="s">
        <v>33</v>
      </c>
      <c r="B26" s="27" t="s">
        <v>34</v>
      </c>
      <c r="C26" s="30">
        <f>(C25*100)/E25</f>
        <v>69.21708115289718</v>
      </c>
      <c r="D26" s="30">
        <f>(D25*100)/E25</f>
        <v>30.78291884710281</v>
      </c>
      <c r="E26" s="14">
        <f>C26+D26</f>
        <v>99.999999999999986</v>
      </c>
      <c r="F26" s="6"/>
    </row>
    <row r="27" spans="1:6">
      <c r="A27" s="5" t="s">
        <v>7</v>
      </c>
      <c r="B27" s="27" t="s">
        <v>8</v>
      </c>
      <c r="C27" s="33">
        <f t="shared" ref="C27:D33" si="1">C9</f>
        <v>0</v>
      </c>
      <c r="D27" s="33">
        <f t="shared" si="1"/>
        <v>30</v>
      </c>
      <c r="E27" s="15">
        <f>(C26*C27+D26*D27)/100</f>
        <v>9.2348756541308425</v>
      </c>
      <c r="F27" s="16">
        <f>MROUND(E27,1)</f>
        <v>9</v>
      </c>
    </row>
    <row r="28" spans="1:6">
      <c r="A28" s="5" t="s">
        <v>9</v>
      </c>
      <c r="B28" s="27" t="s">
        <v>10</v>
      </c>
      <c r="C28" s="33">
        <f t="shared" si="1"/>
        <v>60</v>
      </c>
      <c r="D28" s="33">
        <f t="shared" si="1"/>
        <v>40</v>
      </c>
      <c r="E28" s="14">
        <f>(E30/E29)*100</f>
        <v>67.673546859820561</v>
      </c>
      <c r="F28" s="6"/>
    </row>
    <row r="29" spans="1:6">
      <c r="A29" s="5" t="s">
        <v>11</v>
      </c>
      <c r="B29" s="27" t="s">
        <v>12</v>
      </c>
      <c r="C29" s="30">
        <f t="shared" si="1"/>
        <v>0.61165000000000003</v>
      </c>
      <c r="D29" s="30">
        <f t="shared" si="1"/>
        <v>4.2469999999999999</v>
      </c>
      <c r="E29" s="17">
        <f>LOOKUP(F27,Tableau!A4:A64,Tableau!B4:B64)</f>
        <v>1.1480999999999999</v>
      </c>
      <c r="F29" s="6"/>
    </row>
    <row r="30" spans="1:6">
      <c r="A30" s="5" t="s">
        <v>13</v>
      </c>
      <c r="B30" s="27" t="s">
        <v>14</v>
      </c>
      <c r="C30" s="30">
        <f t="shared" si="1"/>
        <v>0.36698999999999998</v>
      </c>
      <c r="D30" s="30">
        <f t="shared" si="1"/>
        <v>1.6987999999999999</v>
      </c>
      <c r="E30" s="14">
        <f>(C26*C30+D26*D30)/100</f>
        <v>0.77695999149759987</v>
      </c>
      <c r="F30" s="6"/>
    </row>
    <row r="31" spans="1:6">
      <c r="A31" s="5" t="s">
        <v>16</v>
      </c>
      <c r="B31" s="27" t="s">
        <v>17</v>
      </c>
      <c r="C31" s="30">
        <f t="shared" si="1"/>
        <v>2.2610170307437714E-3</v>
      </c>
      <c r="D31" s="30">
        <f t="shared" si="1"/>
        <v>1.0606181907971997E-2</v>
      </c>
      <c r="E31" s="14">
        <f>(C26*C31+D26*D31)/100</f>
        <v>4.8299023625578627E-3</v>
      </c>
      <c r="F31" s="6"/>
    </row>
    <row r="32" spans="1:6">
      <c r="A32" s="5" t="s">
        <v>19</v>
      </c>
      <c r="B32" s="27" t="s">
        <v>20</v>
      </c>
      <c r="C32" s="30">
        <f t="shared" si="1"/>
        <v>5.654803593890172</v>
      </c>
      <c r="D32" s="30">
        <f t="shared" si="1"/>
        <v>57.119476829589004</v>
      </c>
      <c r="E32" s="14">
        <f>(C26*C32+D26*D32)/100</f>
        <v>21.497132190961985</v>
      </c>
      <c r="F32" s="6"/>
    </row>
    <row r="33" spans="1:6" ht="16" thickBot="1">
      <c r="A33" s="18" t="s">
        <v>22</v>
      </c>
      <c r="B33" s="19" t="s">
        <v>23</v>
      </c>
      <c r="C33" s="20">
        <f t="shared" si="1"/>
        <v>0.77677224081785357</v>
      </c>
      <c r="D33" s="20">
        <f t="shared" si="1"/>
        <v>0.8733074907070979</v>
      </c>
      <c r="E33" s="21">
        <f>(C26*C33+D26*D33)/100</f>
        <v>0.8064886084501075</v>
      </c>
      <c r="F33" s="6"/>
    </row>
    <row r="36" spans="1:6" ht="16" thickBot="1"/>
    <row r="37" spans="1:6" ht="20" thickBot="1">
      <c r="A37" s="1" t="s">
        <v>35</v>
      </c>
      <c r="B37" s="2"/>
      <c r="C37" s="2"/>
      <c r="D37" s="2"/>
      <c r="E37" s="3"/>
    </row>
    <row r="38" spans="1:6" ht="16">
      <c r="A38" s="22" t="s">
        <v>36</v>
      </c>
      <c r="B38" s="31"/>
      <c r="C38" s="31"/>
      <c r="D38" s="31"/>
      <c r="E38" s="32"/>
    </row>
    <row r="39" spans="1:6">
      <c r="A39" s="5" t="s">
        <v>37</v>
      </c>
      <c r="B39" s="25"/>
      <c r="C39" s="26" t="s">
        <v>37</v>
      </c>
      <c r="D39" s="26" t="s">
        <v>38</v>
      </c>
      <c r="E39" s="7"/>
    </row>
    <row r="40" spans="1:6">
      <c r="A40" s="5" t="s">
        <v>4</v>
      </c>
      <c r="B40" s="27" t="s">
        <v>5</v>
      </c>
      <c r="C40" s="9">
        <v>18000</v>
      </c>
      <c r="D40" s="9">
        <v>18000</v>
      </c>
      <c r="E40" s="7"/>
    </row>
    <row r="41" spans="1:6">
      <c r="A41" s="5" t="s">
        <v>7</v>
      </c>
      <c r="B41" s="27" t="s">
        <v>8</v>
      </c>
      <c r="C41" s="9">
        <v>30</v>
      </c>
      <c r="D41" s="9">
        <v>10</v>
      </c>
      <c r="E41" s="7"/>
    </row>
    <row r="42" spans="1:6">
      <c r="A42" s="5" t="s">
        <v>9</v>
      </c>
      <c r="B42" s="27" t="s">
        <v>10</v>
      </c>
      <c r="C42" s="9">
        <v>50</v>
      </c>
      <c r="D42" s="9">
        <v>100</v>
      </c>
      <c r="E42" s="7"/>
    </row>
    <row r="43" spans="1:6">
      <c r="A43" s="5" t="s">
        <v>11</v>
      </c>
      <c r="B43" s="27" t="s">
        <v>12</v>
      </c>
      <c r="C43" s="28">
        <f>LOOKUP(C41,Tableau!A4:A64,Tableau!B4:B64)</f>
        <v>4.2469999999999999</v>
      </c>
      <c r="D43" s="28">
        <f>LOOKUP(D41,Tableau!A4:A64,Tableau!B4:B64)</f>
        <v>1.2282</v>
      </c>
      <c r="E43" s="7"/>
    </row>
    <row r="44" spans="1:6">
      <c r="A44" s="5" t="s">
        <v>13</v>
      </c>
      <c r="B44" s="27" t="s">
        <v>14</v>
      </c>
      <c r="C44" s="28">
        <f>(C42*C43)/100</f>
        <v>2.1234999999999999</v>
      </c>
      <c r="D44" s="28">
        <f>(D42*D43)/100</f>
        <v>1.2282</v>
      </c>
      <c r="E44" s="7"/>
    </row>
    <row r="45" spans="1:6">
      <c r="A45" s="5" t="s">
        <v>16</v>
      </c>
      <c r="B45" s="27" t="s">
        <v>17</v>
      </c>
      <c r="C45" s="28">
        <f>0.622*(C44/(101.325-C44))</f>
        <v>1.331448617208409E-2</v>
      </c>
      <c r="D45" s="28">
        <f>0.622*(D44/(101.325-D44))</f>
        <v>7.6320162083103552E-3</v>
      </c>
      <c r="E45" s="7"/>
    </row>
    <row r="46" spans="1:6">
      <c r="A46" s="5" t="s">
        <v>19</v>
      </c>
      <c r="B46" s="27" t="s">
        <v>20</v>
      </c>
      <c r="C46" s="30">
        <f>(1*(C41))+(1.865*(C41)*C45)+(2501*C45)</f>
        <v>64.044475417710416</v>
      </c>
      <c r="D46" s="30">
        <f>(1*(D41))+(1.865*(D41)*D45)+(2501*D45)</f>
        <v>29.230009639269184</v>
      </c>
      <c r="E46" s="7"/>
    </row>
    <row r="47" spans="1:6">
      <c r="A47" s="5" t="s">
        <v>22</v>
      </c>
      <c r="B47" s="27" t="s">
        <v>23</v>
      </c>
      <c r="C47" s="28">
        <f>(0.2871*((C41)+273.15)*(1+(1.6078*C45))/101.325)</f>
        <v>0.87735023279631119</v>
      </c>
      <c r="D47" s="28">
        <f>(0.2871*((D41)+273.15)*(1+(1.6078*D45))/101.325)</f>
        <v>0.81213800886174081</v>
      </c>
      <c r="E47" s="7"/>
    </row>
    <row r="48" spans="1:6">
      <c r="A48" s="5" t="s">
        <v>39</v>
      </c>
      <c r="B48" s="27" t="s">
        <v>40</v>
      </c>
      <c r="C48" s="28">
        <f>LOOKUP(C41,Tableau!A9:A69,Tableau!G9:G69)</f>
        <v>125.73</v>
      </c>
      <c r="D48" s="28">
        <f>LOOKUP(D41,Tableau!A9:A69,Tableau!G9:G69)</f>
        <v>42.021000000000001</v>
      </c>
      <c r="E48" s="7"/>
    </row>
    <row r="49" spans="1:5" ht="16">
      <c r="A49" s="22" t="s">
        <v>25</v>
      </c>
      <c r="B49" s="31"/>
      <c r="C49" s="31"/>
      <c r="D49" s="31"/>
      <c r="E49" s="32"/>
    </row>
    <row r="50" spans="1:5">
      <c r="A50" s="5" t="s">
        <v>4</v>
      </c>
      <c r="B50" s="27" t="s">
        <v>5</v>
      </c>
      <c r="C50" s="29">
        <f>C40</f>
        <v>18000</v>
      </c>
      <c r="D50" s="29">
        <f>D40</f>
        <v>18000</v>
      </c>
      <c r="E50" s="7"/>
    </row>
    <row r="51" spans="1:5">
      <c r="A51" s="5" t="s">
        <v>4</v>
      </c>
      <c r="B51" s="27" t="s">
        <v>27</v>
      </c>
      <c r="C51" s="30">
        <f>C50/3600</f>
        <v>5</v>
      </c>
      <c r="D51" s="30">
        <f>D50/3600</f>
        <v>5</v>
      </c>
      <c r="E51" s="7"/>
    </row>
    <row r="52" spans="1:5">
      <c r="A52" s="5" t="s">
        <v>28</v>
      </c>
      <c r="B52" s="27" t="s">
        <v>29</v>
      </c>
      <c r="C52" s="30">
        <f>C51/C47</f>
        <v>5.6989783704323909</v>
      </c>
      <c r="D52" s="30">
        <f>D51/D47</f>
        <v>6.1565890839265043</v>
      </c>
      <c r="E52" s="7"/>
    </row>
    <row r="53" spans="1:5" ht="16">
      <c r="A53" s="22" t="s">
        <v>41</v>
      </c>
      <c r="B53" s="31"/>
      <c r="C53" s="31"/>
      <c r="D53" s="31"/>
      <c r="E53" s="32"/>
    </row>
    <row r="54" spans="1:5">
      <c r="A54" s="5" t="s">
        <v>42</v>
      </c>
      <c r="B54" s="25"/>
      <c r="C54" s="34">
        <f>(C46-D46)</f>
        <v>34.814465778441232</v>
      </c>
      <c r="D54" s="25"/>
      <c r="E54" s="7"/>
    </row>
    <row r="55" spans="1:5">
      <c r="A55" s="5" t="s">
        <v>43</v>
      </c>
      <c r="B55" s="25"/>
      <c r="C55" s="25">
        <f>(C45-D45)*D48</f>
        <v>0.23878307034773613</v>
      </c>
      <c r="D55" s="25"/>
      <c r="E55" s="7"/>
    </row>
    <row r="56" spans="1:5">
      <c r="A56" s="18" t="s">
        <v>44</v>
      </c>
      <c r="B56" s="19" t="s">
        <v>45</v>
      </c>
      <c r="C56" s="35">
        <f>C52*((C54)-(C55))</f>
        <v>197.04606789635807</v>
      </c>
      <c r="D56" s="36"/>
      <c r="E56" s="37"/>
    </row>
  </sheetData>
  <mergeCells count="2">
    <mergeCell ref="A5:E5"/>
    <mergeCell ref="A37:E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7ABC0-CC01-460D-8671-9122087EB2E7}">
  <dimension ref="A1:L65"/>
  <sheetViews>
    <sheetView workbookViewId="0">
      <selection activeCell="C5" sqref="C5"/>
    </sheetView>
  </sheetViews>
  <sheetFormatPr baseColWidth="10" defaultColWidth="11.5" defaultRowHeight="15"/>
  <cols>
    <col min="1" max="12" width="12.6640625" customWidth="1"/>
  </cols>
  <sheetData>
    <row r="1" spans="1:12" s="56" customFormat="1" ht="21" customHeight="1">
      <c r="A1" s="55" t="s">
        <v>46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>
      <c r="A2" s="38" t="s">
        <v>47</v>
      </c>
      <c r="B2" s="39" t="s">
        <v>48</v>
      </c>
      <c r="C2" s="40" t="s">
        <v>49</v>
      </c>
      <c r="D2" s="40"/>
      <c r="E2" s="40" t="s">
        <v>50</v>
      </c>
      <c r="F2" s="40"/>
      <c r="G2" s="40" t="s">
        <v>51</v>
      </c>
      <c r="H2" s="40"/>
      <c r="I2" s="40"/>
      <c r="J2" s="40" t="s">
        <v>52</v>
      </c>
      <c r="K2" s="40"/>
      <c r="L2" s="38"/>
    </row>
    <row r="3" spans="1:12" ht="29" customHeight="1">
      <c r="A3" s="38" t="s">
        <v>53</v>
      </c>
      <c r="B3" s="39" t="s">
        <v>54</v>
      </c>
      <c r="C3" s="38" t="s">
        <v>55</v>
      </c>
      <c r="D3" s="38" t="s">
        <v>56</v>
      </c>
      <c r="E3" s="38" t="s">
        <v>57</v>
      </c>
      <c r="F3" s="38" t="s">
        <v>58</v>
      </c>
      <c r="G3" s="38" t="s">
        <v>59</v>
      </c>
      <c r="H3" s="38" t="s">
        <v>60</v>
      </c>
      <c r="I3" s="38" t="s">
        <v>61</v>
      </c>
      <c r="J3" s="38" t="s">
        <v>62</v>
      </c>
      <c r="K3" s="38" t="s">
        <v>63</v>
      </c>
      <c r="L3" s="38" t="s">
        <v>64</v>
      </c>
    </row>
    <row r="4" spans="1:12">
      <c r="A4" s="41">
        <v>0</v>
      </c>
      <c r="B4" s="42">
        <v>0.61165000000000003</v>
      </c>
      <c r="C4" s="43">
        <v>1.0001999999999999E-3</v>
      </c>
      <c r="D4" s="44">
        <v>205.99</v>
      </c>
      <c r="E4" s="45">
        <v>0</v>
      </c>
      <c r="F4" s="45">
        <v>2374.9</v>
      </c>
      <c r="G4" s="44">
        <v>1E-3</v>
      </c>
      <c r="H4" s="45">
        <v>2500.8989999999999</v>
      </c>
      <c r="I4" s="45">
        <v>2500.9</v>
      </c>
      <c r="J4" s="46">
        <v>0</v>
      </c>
      <c r="K4" s="46">
        <v>9.1555</v>
      </c>
      <c r="L4" s="41">
        <v>9.1555</v>
      </c>
    </row>
    <row r="5" spans="1:12">
      <c r="A5" s="41">
        <v>5</v>
      </c>
      <c r="B5" s="42">
        <v>0.87258000000000002</v>
      </c>
      <c r="C5" s="43">
        <v>1.0001000000000001E-3</v>
      </c>
      <c r="D5" s="44">
        <v>147.01</v>
      </c>
      <c r="E5" s="45">
        <v>21.018999999999998</v>
      </c>
      <c r="F5" s="45">
        <v>2381.8000000000002</v>
      </c>
      <c r="G5" s="44">
        <v>21.02</v>
      </c>
      <c r="H5" s="45">
        <v>2489.08</v>
      </c>
      <c r="I5" s="45">
        <v>2510.1</v>
      </c>
      <c r="J5" s="46">
        <v>7.6254000000000002E-2</v>
      </c>
      <c r="K5" s="46">
        <v>8.9485460000000003</v>
      </c>
      <c r="L5" s="41">
        <v>9.0248000000000008</v>
      </c>
    </row>
    <row r="6" spans="1:12">
      <c r="A6" s="6">
        <v>6</v>
      </c>
      <c r="B6" s="6">
        <v>0.93530000000000002</v>
      </c>
      <c r="C6" s="43">
        <v>1.0001000000000001E-3</v>
      </c>
      <c r="D6" s="16">
        <v>137.65299999999999</v>
      </c>
      <c r="E6" s="6"/>
      <c r="F6" s="6"/>
      <c r="G6" s="6">
        <v>25.22</v>
      </c>
      <c r="H6" s="6">
        <v>2486.5700000000002</v>
      </c>
      <c r="I6" s="6">
        <v>2511.79</v>
      </c>
      <c r="J6" s="6">
        <v>9.1300000000000006E-2</v>
      </c>
      <c r="K6" s="6">
        <v>8.9077000000000002</v>
      </c>
      <c r="L6" s="6">
        <f>J6+K6</f>
        <v>8.9990000000000006</v>
      </c>
    </row>
    <row r="7" spans="1:12">
      <c r="A7" s="6">
        <v>7</v>
      </c>
      <c r="B7" s="6">
        <v>1.002</v>
      </c>
      <c r="C7" s="43">
        <v>1.0001000000000001E-3</v>
      </c>
      <c r="D7" s="6">
        <v>128.94999999999999</v>
      </c>
      <c r="E7" s="6"/>
      <c r="F7" s="6"/>
      <c r="G7" s="6">
        <v>29.42</v>
      </c>
      <c r="H7" s="6">
        <v>2484.1999999999998</v>
      </c>
      <c r="I7" s="6">
        <v>2513.62</v>
      </c>
      <c r="J7" s="6">
        <v>0.10639999999999999</v>
      </c>
      <c r="K7" s="6">
        <v>8.8673999999999999</v>
      </c>
      <c r="L7" s="6">
        <f t="shared" ref="L7:L9" si="0">J7+K7</f>
        <v>8.9738000000000007</v>
      </c>
    </row>
    <row r="8" spans="1:12">
      <c r="A8" s="6">
        <v>8</v>
      </c>
      <c r="B8" s="6">
        <v>1.0728</v>
      </c>
      <c r="C8" s="43">
        <v>1.0001000000000001E-3</v>
      </c>
      <c r="D8" s="6">
        <v>120.85</v>
      </c>
      <c r="E8" s="6"/>
      <c r="F8" s="6"/>
      <c r="G8" s="6">
        <v>33.619999999999997</v>
      </c>
      <c r="H8" s="6">
        <v>2481.84</v>
      </c>
      <c r="I8" s="6">
        <v>2515.16</v>
      </c>
      <c r="J8" s="6">
        <v>0.12130000000000001</v>
      </c>
      <c r="K8" s="6">
        <v>8.8272999999999993</v>
      </c>
      <c r="L8" s="6">
        <f t="shared" si="0"/>
        <v>8.948599999999999</v>
      </c>
    </row>
    <row r="9" spans="1:12">
      <c r="A9" s="6">
        <v>9</v>
      </c>
      <c r="B9" s="6">
        <v>1.1480999999999999</v>
      </c>
      <c r="C9" s="43">
        <v>1.0001000000000001E-3</v>
      </c>
      <c r="D9" s="6">
        <v>113.33</v>
      </c>
      <c r="E9" s="6"/>
      <c r="F9" s="6"/>
      <c r="G9" s="6">
        <v>37.82</v>
      </c>
      <c r="H9" s="6">
        <v>2479.4699999999998</v>
      </c>
      <c r="I9" s="6">
        <v>2517.29</v>
      </c>
      <c r="J9" s="6">
        <v>0.13619999999999999</v>
      </c>
      <c r="K9" s="6">
        <v>8.7878000000000007</v>
      </c>
      <c r="L9" s="6">
        <f t="shared" si="0"/>
        <v>8.9240000000000013</v>
      </c>
    </row>
    <row r="10" spans="1:12">
      <c r="A10" s="38">
        <v>10</v>
      </c>
      <c r="B10" s="47">
        <v>1.2282</v>
      </c>
      <c r="C10" s="47">
        <v>1.0003E-3</v>
      </c>
      <c r="D10" s="48">
        <v>106.3</v>
      </c>
      <c r="E10" s="39">
        <v>42.02</v>
      </c>
      <c r="F10" s="39">
        <v>2388.6</v>
      </c>
      <c r="G10" s="48">
        <v>42.021000000000001</v>
      </c>
      <c r="H10" s="39">
        <v>2477.1789999999996</v>
      </c>
      <c r="I10" s="39">
        <v>2519.1999999999998</v>
      </c>
      <c r="J10" s="49">
        <v>0.15109</v>
      </c>
      <c r="K10" s="49">
        <v>8.7487100000000009</v>
      </c>
      <c r="L10" s="38">
        <v>8.8998000000000008</v>
      </c>
    </row>
    <row r="11" spans="1:12">
      <c r="A11" s="6">
        <v>11</v>
      </c>
      <c r="B11" s="6">
        <v>1.3127</v>
      </c>
      <c r="C11" s="47">
        <v>1.0003E-3</v>
      </c>
      <c r="D11" s="6">
        <v>99.81</v>
      </c>
      <c r="E11" s="6"/>
      <c r="F11" s="6"/>
      <c r="G11" s="6">
        <v>46.21</v>
      </c>
      <c r="H11" s="6">
        <v>2474.7399999999998</v>
      </c>
      <c r="I11" s="6">
        <v>2520.9499999999998</v>
      </c>
      <c r="J11" s="6">
        <v>0.16589999999999999</v>
      </c>
      <c r="K11" s="6">
        <v>8.7093000000000007</v>
      </c>
      <c r="L11" s="6">
        <f>J11+K11</f>
        <v>8.8752000000000013</v>
      </c>
    </row>
    <row r="12" spans="1:12">
      <c r="A12" s="6">
        <v>12</v>
      </c>
      <c r="B12" s="6">
        <v>1.4026000000000001</v>
      </c>
      <c r="C12" s="47">
        <v>1.0009000000000001E-3</v>
      </c>
      <c r="D12" s="6">
        <v>93.74</v>
      </c>
      <c r="E12" s="6"/>
      <c r="F12" s="6"/>
      <c r="G12" s="6">
        <v>50.4</v>
      </c>
      <c r="H12" s="6">
        <v>2472.38</v>
      </c>
      <c r="I12" s="6">
        <v>2522.7800000000002</v>
      </c>
      <c r="J12" s="6">
        <v>0.18060000000000001</v>
      </c>
      <c r="K12" s="6">
        <v>8.6705000000000005</v>
      </c>
      <c r="L12" s="6">
        <f t="shared" ref="L12:L14" si="1">J12+K12</f>
        <v>8.8511000000000006</v>
      </c>
    </row>
    <row r="13" spans="1:12">
      <c r="A13" s="6">
        <v>13</v>
      </c>
      <c r="B13" s="6">
        <v>1.4978</v>
      </c>
      <c r="C13" s="47">
        <v>1.0009000000000001E-3</v>
      </c>
      <c r="D13" s="6">
        <v>88.09</v>
      </c>
      <c r="E13" s="6"/>
      <c r="F13" s="6"/>
      <c r="G13" s="6">
        <v>54.59</v>
      </c>
      <c r="H13" s="6">
        <v>2470.02</v>
      </c>
      <c r="I13" s="6">
        <v>2524.61</v>
      </c>
      <c r="J13" s="6">
        <v>0.1953</v>
      </c>
      <c r="K13" s="6">
        <v>8.6318999999999999</v>
      </c>
      <c r="L13" s="6">
        <f t="shared" si="1"/>
        <v>8.8271999999999995</v>
      </c>
    </row>
    <row r="14" spans="1:12">
      <c r="A14" s="6">
        <v>14</v>
      </c>
      <c r="B14" s="6">
        <v>1.5987</v>
      </c>
      <c r="C14" s="47">
        <v>1.0009000000000001E-3</v>
      </c>
      <c r="D14" s="6">
        <v>82.814999999999998</v>
      </c>
      <c r="E14" s="6"/>
      <c r="F14" s="6"/>
      <c r="G14" s="6">
        <v>58.78</v>
      </c>
      <c r="H14" s="6">
        <v>2467.66</v>
      </c>
      <c r="I14" s="6">
        <v>2526.44</v>
      </c>
      <c r="J14" s="6">
        <v>0.2099</v>
      </c>
      <c r="K14" s="6">
        <v>8.5936000000000003</v>
      </c>
      <c r="L14" s="6">
        <f t="shared" si="1"/>
        <v>8.8034999999999997</v>
      </c>
    </row>
    <row r="15" spans="1:12">
      <c r="A15" s="38">
        <v>15</v>
      </c>
      <c r="B15" s="47">
        <v>1.7058</v>
      </c>
      <c r="C15" s="47">
        <v>1.0009000000000001E-3</v>
      </c>
      <c r="D15" s="48">
        <v>77.875</v>
      </c>
      <c r="E15" s="39">
        <v>62.98</v>
      </c>
      <c r="F15" s="39">
        <v>2395.5</v>
      </c>
      <c r="G15" s="48">
        <v>62.981000000000002</v>
      </c>
      <c r="H15" s="39">
        <v>2465.319</v>
      </c>
      <c r="I15" s="39">
        <v>2528.3000000000002</v>
      </c>
      <c r="J15" s="49">
        <v>0.22445999999999999</v>
      </c>
      <c r="K15" s="49">
        <v>8.5558399999999999</v>
      </c>
      <c r="L15" s="38">
        <v>8.7803000000000004</v>
      </c>
    </row>
    <row r="16" spans="1:12">
      <c r="A16" s="6">
        <v>16</v>
      </c>
      <c r="B16" s="6">
        <v>1.8184</v>
      </c>
      <c r="C16" s="47">
        <v>1.0009000000000001E-3</v>
      </c>
      <c r="D16" s="6">
        <v>73.31</v>
      </c>
      <c r="E16" s="6"/>
      <c r="F16" s="6"/>
      <c r="G16" s="6">
        <v>67.16</v>
      </c>
      <c r="H16" s="6">
        <v>2462.9299999999998</v>
      </c>
      <c r="I16" s="6">
        <v>2530.09</v>
      </c>
      <c r="J16" s="6">
        <v>0.2389</v>
      </c>
      <c r="K16" s="6">
        <v>8.5177999999999994</v>
      </c>
      <c r="L16" s="6">
        <f>J16+K16</f>
        <v>8.7566999999999986</v>
      </c>
    </row>
    <row r="17" spans="1:12">
      <c r="A17" s="6">
        <v>17</v>
      </c>
      <c r="B17" s="6">
        <v>1.9379999999999999</v>
      </c>
      <c r="C17" s="47">
        <v>1.0009000000000001E-3</v>
      </c>
      <c r="D17" s="6">
        <v>69.02</v>
      </c>
      <c r="E17" s="6"/>
      <c r="F17" s="6"/>
      <c r="G17" s="6">
        <v>71.34</v>
      </c>
      <c r="H17" s="6">
        <v>2460.5700000000002</v>
      </c>
      <c r="I17" s="6">
        <v>2531.92</v>
      </c>
      <c r="J17" s="6">
        <v>0.25340000000000001</v>
      </c>
      <c r="K17" s="6">
        <v>8.4803999999999995</v>
      </c>
      <c r="L17" s="6">
        <f t="shared" ref="L17:L19" si="2">J17+K17</f>
        <v>8.7337999999999987</v>
      </c>
    </row>
    <row r="18" spans="1:12">
      <c r="A18" s="6">
        <v>18</v>
      </c>
      <c r="B18" s="6">
        <v>2.0642999999999998</v>
      </c>
      <c r="C18" s="47">
        <v>1.0018E-3</v>
      </c>
      <c r="D18" s="6">
        <v>65.02</v>
      </c>
      <c r="E18" s="6"/>
      <c r="F18" s="6"/>
      <c r="G18" s="6">
        <v>75.53</v>
      </c>
      <c r="H18" s="6">
        <v>2458.21</v>
      </c>
      <c r="I18" s="6">
        <v>2533.7399999999998</v>
      </c>
      <c r="J18" s="6">
        <v>0.26779999999999998</v>
      </c>
      <c r="K18" s="6">
        <v>8.4430999999999994</v>
      </c>
      <c r="L18" s="6">
        <f>J18+K18</f>
        <v>8.7108999999999988</v>
      </c>
    </row>
    <row r="19" spans="1:12">
      <c r="A19" s="6">
        <v>19</v>
      </c>
      <c r="B19" s="6">
        <v>2.1978</v>
      </c>
      <c r="C19" s="47">
        <v>1.0018E-3</v>
      </c>
      <c r="D19" s="6">
        <v>65.27</v>
      </c>
      <c r="E19" s="6"/>
      <c r="F19" s="6"/>
      <c r="G19" s="6">
        <v>79.72</v>
      </c>
      <c r="H19" s="6">
        <v>2455.85</v>
      </c>
      <c r="I19" s="6">
        <v>2535.56</v>
      </c>
      <c r="J19" s="6">
        <v>0.28210000000000002</v>
      </c>
      <c r="K19" s="6">
        <v>8.4061000000000003</v>
      </c>
      <c r="L19" s="6">
        <f t="shared" si="2"/>
        <v>8.6882000000000001</v>
      </c>
    </row>
    <row r="20" spans="1:12">
      <c r="A20" s="38">
        <v>20</v>
      </c>
      <c r="B20" s="47">
        <v>2.3393000000000002</v>
      </c>
      <c r="C20" s="47">
        <v>1.0018E-3</v>
      </c>
      <c r="D20" s="48">
        <v>57.756999999999998</v>
      </c>
      <c r="E20" s="39">
        <v>83.912000000000006</v>
      </c>
      <c r="F20" s="39">
        <v>2402.3000000000002</v>
      </c>
      <c r="G20" s="48">
        <v>83.914000000000001</v>
      </c>
      <c r="H20" s="39">
        <v>2453.4859999999999</v>
      </c>
      <c r="I20" s="39">
        <v>2537.4</v>
      </c>
      <c r="J20" s="49">
        <v>0.29648000000000002</v>
      </c>
      <c r="K20" s="49">
        <v>8.3695199999999996</v>
      </c>
      <c r="L20" s="49">
        <v>8.6660000000000004</v>
      </c>
    </row>
    <row r="21" spans="1:12">
      <c r="A21" s="38">
        <v>25</v>
      </c>
      <c r="B21" s="47">
        <v>3.1699000000000002</v>
      </c>
      <c r="C21" s="47">
        <v>1.003E-3</v>
      </c>
      <c r="D21" s="48">
        <v>43.337000000000003</v>
      </c>
      <c r="E21" s="39">
        <v>104.83</v>
      </c>
      <c r="F21" s="39">
        <v>2409.1</v>
      </c>
      <c r="G21" s="48">
        <v>104.83</v>
      </c>
      <c r="H21" s="39">
        <v>2441.67</v>
      </c>
      <c r="I21" s="39">
        <v>2546.5</v>
      </c>
      <c r="J21" s="49">
        <v>0.36721999999999999</v>
      </c>
      <c r="K21" s="49">
        <v>8.1893799999999999</v>
      </c>
      <c r="L21" s="38">
        <v>8.5565999999999995</v>
      </c>
    </row>
    <row r="22" spans="1:12">
      <c r="A22" s="38">
        <v>30</v>
      </c>
      <c r="B22" s="47">
        <v>4.2469999999999999</v>
      </c>
      <c r="C22" s="47">
        <v>1.0043999999999999E-3</v>
      </c>
      <c r="D22" s="48">
        <v>32.878</v>
      </c>
      <c r="E22" s="39">
        <v>125.73</v>
      </c>
      <c r="F22" s="39">
        <v>2415.9</v>
      </c>
      <c r="G22" s="48">
        <v>125.73</v>
      </c>
      <c r="H22" s="39">
        <v>2429.77</v>
      </c>
      <c r="I22" s="39">
        <v>2555.5</v>
      </c>
      <c r="J22" s="49">
        <v>0.43675000000000003</v>
      </c>
      <c r="K22" s="49">
        <v>8.01525</v>
      </c>
      <c r="L22" s="49">
        <v>8.452</v>
      </c>
    </row>
    <row r="23" spans="1:12">
      <c r="A23" s="38">
        <v>35</v>
      </c>
      <c r="B23" s="47">
        <v>5.6289999999999996</v>
      </c>
      <c r="C23" s="47">
        <v>1.0059999999999999E-3</v>
      </c>
      <c r="D23" s="48">
        <v>25.204999999999998</v>
      </c>
      <c r="E23" s="39">
        <v>146.63</v>
      </c>
      <c r="F23" s="39">
        <v>2422.6999999999998</v>
      </c>
      <c r="G23" s="48">
        <v>146.63</v>
      </c>
      <c r="H23" s="39">
        <v>2417.87</v>
      </c>
      <c r="I23" s="39">
        <v>2564.5</v>
      </c>
      <c r="J23" s="49">
        <v>0.50512999999999997</v>
      </c>
      <c r="K23" s="49">
        <v>7.8465699999999989</v>
      </c>
      <c r="L23" s="38">
        <v>8.3516999999999992</v>
      </c>
    </row>
    <row r="24" spans="1:12">
      <c r="A24" s="38">
        <v>40</v>
      </c>
      <c r="B24" s="47">
        <v>7.3849</v>
      </c>
      <c r="C24" s="47">
        <v>1.0078999999999999E-3</v>
      </c>
      <c r="D24" s="48">
        <v>19.515000000000001</v>
      </c>
      <c r="E24" s="39">
        <v>167.53</v>
      </c>
      <c r="F24" s="39">
        <v>2429.4</v>
      </c>
      <c r="G24" s="48">
        <v>167.53</v>
      </c>
      <c r="H24" s="39">
        <v>2405.9699999999998</v>
      </c>
      <c r="I24" s="39">
        <v>2573.5</v>
      </c>
      <c r="J24" s="49">
        <v>0.57240000000000002</v>
      </c>
      <c r="K24" s="49">
        <v>7.6830999999999996</v>
      </c>
      <c r="L24" s="38">
        <v>8.2554999999999996</v>
      </c>
    </row>
    <row r="25" spans="1:12">
      <c r="A25" s="38">
        <v>45</v>
      </c>
      <c r="B25" s="47">
        <v>9.5950000000000006</v>
      </c>
      <c r="C25" s="47">
        <v>1.0099E-3</v>
      </c>
      <c r="D25" s="48">
        <v>15.252000000000001</v>
      </c>
      <c r="E25" s="39">
        <v>188.43</v>
      </c>
      <c r="F25" s="39">
        <v>2436.1</v>
      </c>
      <c r="G25" s="48">
        <v>188.43</v>
      </c>
      <c r="H25" s="39">
        <v>2393.9700000000003</v>
      </c>
      <c r="I25" s="39">
        <v>2582.4</v>
      </c>
      <c r="J25" s="49">
        <v>0.63861000000000001</v>
      </c>
      <c r="K25" s="49">
        <v>7.5246899999999997</v>
      </c>
      <c r="L25" s="38">
        <v>8.1632999999999996</v>
      </c>
    </row>
    <row r="26" spans="1:12">
      <c r="A26" s="38">
        <v>50</v>
      </c>
      <c r="B26" s="50">
        <v>12.352</v>
      </c>
      <c r="C26" s="47">
        <v>1.0120999999999999E-3</v>
      </c>
      <c r="D26" s="48">
        <v>12.026999999999999</v>
      </c>
      <c r="E26" s="39">
        <v>209.33</v>
      </c>
      <c r="F26" s="39">
        <v>2442.6999999999998</v>
      </c>
      <c r="G26" s="48">
        <v>209.34</v>
      </c>
      <c r="H26" s="39">
        <v>2381.96</v>
      </c>
      <c r="I26" s="39">
        <v>2591.3000000000002</v>
      </c>
      <c r="J26" s="49">
        <v>0.70381000000000005</v>
      </c>
      <c r="K26" s="49">
        <v>7.3709899999999999</v>
      </c>
      <c r="L26" s="38">
        <v>8.0747999999999998</v>
      </c>
    </row>
    <row r="27" spans="1:12">
      <c r="A27" s="38">
        <v>55</v>
      </c>
      <c r="B27" s="50">
        <v>15.762</v>
      </c>
      <c r="C27" s="47">
        <v>1.0146000000000001E-3</v>
      </c>
      <c r="D27" s="51">
        <v>9.5642999999999994</v>
      </c>
      <c r="E27" s="39">
        <v>230.24</v>
      </c>
      <c r="F27" s="39">
        <v>2449.3000000000002</v>
      </c>
      <c r="G27" s="48">
        <v>230.26</v>
      </c>
      <c r="H27" s="39">
        <v>2369.84</v>
      </c>
      <c r="I27" s="39">
        <v>2600.1</v>
      </c>
      <c r="J27" s="49">
        <v>0.76802000000000004</v>
      </c>
      <c r="K27" s="49">
        <v>7.2217799999999999</v>
      </c>
      <c r="L27" s="38">
        <v>7.9897999999999998</v>
      </c>
    </row>
    <row r="28" spans="1:12">
      <c r="A28" s="38">
        <v>60</v>
      </c>
      <c r="B28" s="50">
        <v>19.946000000000002</v>
      </c>
      <c r="C28" s="47">
        <v>1.0170999999999999E-3</v>
      </c>
      <c r="D28" s="51">
        <v>7.6672000000000002</v>
      </c>
      <c r="E28" s="39">
        <v>251.16</v>
      </c>
      <c r="F28" s="39">
        <v>2455.9</v>
      </c>
      <c r="G28" s="48">
        <v>251.18</v>
      </c>
      <c r="H28" s="39">
        <v>2357.6200000000003</v>
      </c>
      <c r="I28" s="39">
        <v>2608.8000000000002</v>
      </c>
      <c r="J28" s="49">
        <v>0.83128999999999997</v>
      </c>
      <c r="K28" s="49">
        <v>7.07681</v>
      </c>
      <c r="L28" s="38">
        <v>7.9081000000000001</v>
      </c>
    </row>
    <row r="29" spans="1:12">
      <c r="A29" s="38">
        <v>65</v>
      </c>
      <c r="B29" s="50">
        <v>25.042000000000002</v>
      </c>
      <c r="C29" s="47">
        <v>1.0199E-3</v>
      </c>
      <c r="D29" s="51">
        <v>6.1935000000000002</v>
      </c>
      <c r="E29" s="39">
        <v>272.08999999999997</v>
      </c>
      <c r="F29" s="39">
        <v>2462.4</v>
      </c>
      <c r="G29" s="48">
        <v>272.12</v>
      </c>
      <c r="H29" s="39">
        <v>2345.38</v>
      </c>
      <c r="I29" s="39">
        <v>2617.5</v>
      </c>
      <c r="J29" s="49">
        <v>0.89365000000000006</v>
      </c>
      <c r="K29" s="49">
        <v>6.9359500000000001</v>
      </c>
      <c r="L29" s="38">
        <v>7.8296000000000001</v>
      </c>
    </row>
    <row r="30" spans="1:12">
      <c r="A30" s="38">
        <v>70</v>
      </c>
      <c r="B30" s="50">
        <v>31.201000000000001</v>
      </c>
      <c r="C30" s="47">
        <v>1.0227999999999999E-3</v>
      </c>
      <c r="D30" s="51">
        <v>5.0395000000000003</v>
      </c>
      <c r="E30" s="39">
        <v>293.02999999999997</v>
      </c>
      <c r="F30" s="39">
        <v>2468.9</v>
      </c>
      <c r="G30" s="48">
        <v>293.07</v>
      </c>
      <c r="H30" s="39">
        <v>2333.0299999999997</v>
      </c>
      <c r="I30" s="39">
        <v>2626.1</v>
      </c>
      <c r="J30" s="49">
        <v>0.95513000000000003</v>
      </c>
      <c r="K30" s="49">
        <v>6.7988699999999991</v>
      </c>
      <c r="L30" s="49">
        <v>7.7539999999999996</v>
      </c>
    </row>
    <row r="31" spans="1:12">
      <c r="A31" s="38">
        <v>75</v>
      </c>
      <c r="B31" s="50">
        <v>38.594999999999999</v>
      </c>
      <c r="C31" s="47">
        <v>1.0258000000000001E-3</v>
      </c>
      <c r="D31" s="51">
        <v>4.1288999999999998</v>
      </c>
      <c r="E31" s="39">
        <v>313.99</v>
      </c>
      <c r="F31" s="39">
        <v>2475.1999999999998</v>
      </c>
      <c r="G31" s="48">
        <v>314.02999999999997</v>
      </c>
      <c r="H31" s="39">
        <v>2320.5699999999997</v>
      </c>
      <c r="I31" s="39">
        <v>2634.6</v>
      </c>
      <c r="J31" s="38">
        <v>1.0158</v>
      </c>
      <c r="K31" s="49">
        <v>6.6654</v>
      </c>
      <c r="L31" s="38">
        <v>7.6811999999999996</v>
      </c>
    </row>
    <row r="32" spans="1:12">
      <c r="A32" s="38">
        <v>80</v>
      </c>
      <c r="B32" s="50">
        <v>47.414000000000001</v>
      </c>
      <c r="C32" s="47">
        <v>1.0291E-3</v>
      </c>
      <c r="D32" s="51">
        <v>3.4051999999999998</v>
      </c>
      <c r="E32" s="39">
        <v>334.96</v>
      </c>
      <c r="F32" s="39">
        <v>2481.6</v>
      </c>
      <c r="G32" s="48">
        <v>335.01</v>
      </c>
      <c r="H32" s="39">
        <v>2307.9899999999998</v>
      </c>
      <c r="I32" s="39">
        <v>2643</v>
      </c>
      <c r="J32" s="38">
        <v>1.0755999999999999</v>
      </c>
      <c r="K32" s="49">
        <v>6.5355000000000008</v>
      </c>
      <c r="L32" s="38">
        <v>7.6111000000000004</v>
      </c>
    </row>
    <row r="33" spans="1:12">
      <c r="A33" s="38">
        <v>85</v>
      </c>
      <c r="B33" s="50">
        <v>57.866999999999997</v>
      </c>
      <c r="C33" s="47">
        <v>1.0323999999999999E-3</v>
      </c>
      <c r="D33" s="51">
        <v>2.8258000000000001</v>
      </c>
      <c r="E33" s="39">
        <v>355.95</v>
      </c>
      <c r="F33" s="39">
        <v>2487.8000000000002</v>
      </c>
      <c r="G33" s="48">
        <v>356.01</v>
      </c>
      <c r="H33" s="39">
        <v>2295.29</v>
      </c>
      <c r="I33" s="39">
        <v>2651.3</v>
      </c>
      <c r="J33" s="38">
        <v>1.1346000000000001</v>
      </c>
      <c r="K33" s="49">
        <v>6.4088000000000003</v>
      </c>
      <c r="L33" s="38">
        <v>7.5434000000000001</v>
      </c>
    </row>
    <row r="34" spans="1:12">
      <c r="A34" s="38">
        <v>90</v>
      </c>
      <c r="B34" s="50">
        <v>70.182000000000002</v>
      </c>
      <c r="C34" s="47">
        <v>1.036E-3</v>
      </c>
      <c r="D34" s="51">
        <v>2.3591000000000002</v>
      </c>
      <c r="E34" s="39">
        <v>376.97</v>
      </c>
      <c r="F34" s="39">
        <v>2494</v>
      </c>
      <c r="G34" s="48">
        <v>377.04</v>
      </c>
      <c r="H34" s="39">
        <v>2282.46</v>
      </c>
      <c r="I34" s="39">
        <v>2659.5</v>
      </c>
      <c r="J34" s="38">
        <v>1.1929000000000001</v>
      </c>
      <c r="K34" s="49">
        <v>6.2852000000000006</v>
      </c>
      <c r="L34" s="38">
        <v>7.4781000000000004</v>
      </c>
    </row>
    <row r="35" spans="1:12">
      <c r="A35" s="38">
        <v>95</v>
      </c>
      <c r="B35" s="50">
        <v>84.608000000000004</v>
      </c>
      <c r="C35" s="47">
        <v>1.0395999999999999E-3</v>
      </c>
      <c r="D35" s="51">
        <v>1.9805999999999999</v>
      </c>
      <c r="E35" s="39">
        <v>398</v>
      </c>
      <c r="F35" s="39">
        <v>2500</v>
      </c>
      <c r="G35" s="48">
        <v>398.09</v>
      </c>
      <c r="H35" s="39">
        <v>2269.5099999999998</v>
      </c>
      <c r="I35" s="39">
        <v>2667.6</v>
      </c>
      <c r="J35" s="38">
        <v>1.2504</v>
      </c>
      <c r="K35" s="49">
        <v>6.1646999999999998</v>
      </c>
      <c r="L35" s="38">
        <v>7.4150999999999998</v>
      </c>
    </row>
    <row r="36" spans="1:12">
      <c r="A36" s="38">
        <v>100</v>
      </c>
      <c r="B36" s="49">
        <v>101.42</v>
      </c>
      <c r="C36" s="47">
        <v>1.0434999999999999E-3</v>
      </c>
      <c r="D36" s="51">
        <v>1.6718</v>
      </c>
      <c r="E36" s="39">
        <v>419.06</v>
      </c>
      <c r="F36" s="39">
        <v>2506</v>
      </c>
      <c r="G36" s="48">
        <v>419.17</v>
      </c>
      <c r="H36" s="39">
        <v>2256.4299999999998</v>
      </c>
      <c r="I36" s="39">
        <v>2675.6</v>
      </c>
      <c r="J36" s="38">
        <v>1.3071999999999999</v>
      </c>
      <c r="K36" s="49">
        <v>6.0468999999999999</v>
      </c>
      <c r="L36" s="38">
        <v>7.3540999999999999</v>
      </c>
    </row>
    <row r="37" spans="1:12">
      <c r="A37" s="38">
        <v>110</v>
      </c>
      <c r="B37" s="49">
        <v>143.38</v>
      </c>
      <c r="C37" s="47">
        <v>1.0516E-3</v>
      </c>
      <c r="D37" s="51">
        <v>1.2093</v>
      </c>
      <c r="E37" s="39">
        <v>461.26</v>
      </c>
      <c r="F37" s="39">
        <v>2517.6999999999998</v>
      </c>
      <c r="G37" s="48">
        <v>461.42</v>
      </c>
      <c r="H37" s="39">
        <v>2229.6799999999998</v>
      </c>
      <c r="I37" s="39">
        <v>2691.1</v>
      </c>
      <c r="J37" s="38">
        <v>1.4188000000000001</v>
      </c>
      <c r="K37" s="49">
        <v>5.8193000000000001</v>
      </c>
      <c r="L37" s="38">
        <v>7.2381000000000002</v>
      </c>
    </row>
    <row r="38" spans="1:12">
      <c r="A38" s="38">
        <v>120</v>
      </c>
      <c r="B38" s="49">
        <v>198.67</v>
      </c>
      <c r="C38" s="47">
        <v>1.0602999999999999E-3</v>
      </c>
      <c r="D38" s="49">
        <v>0.89120999999999995</v>
      </c>
      <c r="E38" s="39">
        <v>503.6</v>
      </c>
      <c r="F38" s="39">
        <v>2528.9</v>
      </c>
      <c r="G38" s="48">
        <v>503.81</v>
      </c>
      <c r="H38" s="39">
        <v>2202.09</v>
      </c>
      <c r="I38" s="39">
        <v>2705.9</v>
      </c>
      <c r="J38" s="38">
        <v>1.5279</v>
      </c>
      <c r="K38" s="49">
        <v>5.6012000000000004</v>
      </c>
      <c r="L38" s="38">
        <v>7.1291000000000002</v>
      </c>
    </row>
    <row r="39" spans="1:12">
      <c r="A39" s="38">
        <v>130</v>
      </c>
      <c r="B39" s="49">
        <v>270.27999999999997</v>
      </c>
      <c r="C39" s="47">
        <v>1.0697E-3</v>
      </c>
      <c r="D39" s="49">
        <v>0.66800000000000004</v>
      </c>
      <c r="E39" s="39">
        <v>546.09</v>
      </c>
      <c r="F39" s="39">
        <v>2539.5</v>
      </c>
      <c r="G39" s="48">
        <v>546.38</v>
      </c>
      <c r="H39" s="39">
        <v>2173.7199999999998</v>
      </c>
      <c r="I39" s="39">
        <v>2720.1</v>
      </c>
      <c r="J39" s="38">
        <v>1.6346000000000001</v>
      </c>
      <c r="K39" s="49">
        <v>5.3917999999999999</v>
      </c>
      <c r="L39" s="38">
        <v>7.0263999999999998</v>
      </c>
    </row>
    <row r="40" spans="1:12">
      <c r="A40" s="38">
        <v>140</v>
      </c>
      <c r="B40" s="49">
        <v>361.54</v>
      </c>
      <c r="C40" s="47">
        <v>1.0797999999999999E-3</v>
      </c>
      <c r="D40" s="49">
        <v>0.50844999999999996</v>
      </c>
      <c r="E40" s="39">
        <v>588.77</v>
      </c>
      <c r="F40" s="39">
        <v>2549.6</v>
      </c>
      <c r="G40" s="48">
        <v>589.16</v>
      </c>
      <c r="H40" s="39">
        <v>2144.2400000000002</v>
      </c>
      <c r="I40" s="39">
        <v>2733.4</v>
      </c>
      <c r="J40" s="38">
        <v>1.7392000000000001</v>
      </c>
      <c r="K40" s="49">
        <v>5.1900999999999993</v>
      </c>
      <c r="L40" s="38">
        <v>6.9292999999999996</v>
      </c>
    </row>
    <row r="41" spans="1:12">
      <c r="A41" s="38">
        <v>150</v>
      </c>
      <c r="B41" s="49">
        <v>476.16</v>
      </c>
      <c r="C41" s="47">
        <v>1.0905000000000001E-3</v>
      </c>
      <c r="D41" s="49">
        <v>0.39245000000000002</v>
      </c>
      <c r="E41" s="39">
        <v>631.66</v>
      </c>
      <c r="F41" s="39">
        <v>2559.1</v>
      </c>
      <c r="G41" s="48">
        <v>632.17999999999995</v>
      </c>
      <c r="H41" s="39">
        <v>2113.7200000000003</v>
      </c>
      <c r="I41" s="39">
        <v>2745.9</v>
      </c>
      <c r="J41" s="38">
        <v>1.8418000000000001</v>
      </c>
      <c r="K41" s="49">
        <v>4.9953000000000003</v>
      </c>
      <c r="L41" s="38">
        <v>6.8371000000000004</v>
      </c>
    </row>
    <row r="42" spans="1:12">
      <c r="A42" s="38">
        <v>160</v>
      </c>
      <c r="B42" s="49">
        <v>618.23</v>
      </c>
      <c r="C42" s="47">
        <v>1.1019999999999999E-3</v>
      </c>
      <c r="D42" s="49">
        <v>0.30678</v>
      </c>
      <c r="E42" s="39">
        <v>674.79</v>
      </c>
      <c r="F42" s="39">
        <v>2567.8000000000002</v>
      </c>
      <c r="G42" s="48">
        <v>675.47</v>
      </c>
      <c r="H42" s="39">
        <v>2081.9300000000003</v>
      </c>
      <c r="I42" s="39">
        <v>2757.4</v>
      </c>
      <c r="J42" s="38">
        <v>1.9426000000000001</v>
      </c>
      <c r="K42" s="49">
        <v>4.8064999999999998</v>
      </c>
      <c r="L42" s="38">
        <v>6.7491000000000003</v>
      </c>
    </row>
    <row r="43" spans="1:12">
      <c r="A43" s="38">
        <v>170</v>
      </c>
      <c r="B43" s="49">
        <v>792.19</v>
      </c>
      <c r="C43" s="47">
        <v>1.1142999999999999E-3</v>
      </c>
      <c r="D43" s="49">
        <v>0.24259</v>
      </c>
      <c r="E43" s="39">
        <v>718.2</v>
      </c>
      <c r="F43" s="39">
        <v>2575.6999999999998</v>
      </c>
      <c r="G43" s="48">
        <v>719.08</v>
      </c>
      <c r="H43" s="39">
        <v>2048.8200000000002</v>
      </c>
      <c r="I43" s="39">
        <v>2767.9</v>
      </c>
      <c r="J43" s="38">
        <v>2.0417000000000001</v>
      </c>
      <c r="K43" s="49">
        <v>4.6233000000000004</v>
      </c>
      <c r="L43" s="49">
        <v>6.665</v>
      </c>
    </row>
    <row r="44" spans="1:12">
      <c r="A44" s="38">
        <v>180</v>
      </c>
      <c r="B44" s="49">
        <v>1002.8</v>
      </c>
      <c r="C44" s="47">
        <v>1.1274E-3</v>
      </c>
      <c r="D44" s="49">
        <v>0.19384000000000001</v>
      </c>
      <c r="E44" s="39">
        <v>761.92</v>
      </c>
      <c r="F44" s="39">
        <v>2582.8000000000002</v>
      </c>
      <c r="G44" s="48">
        <v>763.05</v>
      </c>
      <c r="H44" s="39">
        <v>2014.1499999999999</v>
      </c>
      <c r="I44" s="39">
        <v>2777.2</v>
      </c>
      <c r="J44" s="38">
        <v>2.1392000000000002</v>
      </c>
      <c r="K44" s="49">
        <v>4.444799999999999</v>
      </c>
      <c r="L44" s="49">
        <v>6.5839999999999996</v>
      </c>
    </row>
    <row r="45" spans="1:12">
      <c r="A45" s="38">
        <v>190</v>
      </c>
      <c r="B45" s="49">
        <v>1255.2</v>
      </c>
      <c r="C45" s="47">
        <v>1.1414999999999999E-3</v>
      </c>
      <c r="D45" s="49">
        <v>0.15636</v>
      </c>
      <c r="E45" s="39">
        <v>806</v>
      </c>
      <c r="F45" s="39">
        <v>2589</v>
      </c>
      <c r="G45" s="48">
        <v>807.43</v>
      </c>
      <c r="H45" s="39">
        <v>1977.8700000000003</v>
      </c>
      <c r="I45" s="39">
        <v>2785.3</v>
      </c>
      <c r="J45" s="38">
        <v>2.2355</v>
      </c>
      <c r="K45" s="49">
        <v>4.2703999999999995</v>
      </c>
      <c r="L45" s="38">
        <v>6.5058999999999996</v>
      </c>
    </row>
    <row r="46" spans="1:12">
      <c r="A46" s="38">
        <v>200</v>
      </c>
      <c r="B46" s="49">
        <v>1554.9</v>
      </c>
      <c r="C46" s="47">
        <v>1.1565E-3</v>
      </c>
      <c r="D46" s="49">
        <v>0.12720999999999999</v>
      </c>
      <c r="E46" s="39">
        <v>850.47</v>
      </c>
      <c r="F46" s="39">
        <v>2594.1999999999998</v>
      </c>
      <c r="G46" s="48">
        <v>852.27</v>
      </c>
      <c r="H46" s="39">
        <v>1939.73</v>
      </c>
      <c r="I46" s="39">
        <v>2792</v>
      </c>
      <c r="J46" s="38">
        <v>2.3304999999999998</v>
      </c>
      <c r="K46" s="49">
        <v>4.0997000000000003</v>
      </c>
      <c r="L46" s="38">
        <v>6.4302000000000001</v>
      </c>
    </row>
    <row r="47" spans="1:12">
      <c r="A47" s="38">
        <v>210</v>
      </c>
      <c r="B47" s="49">
        <v>1907.7</v>
      </c>
      <c r="C47" s="47">
        <v>1.1727E-3</v>
      </c>
      <c r="D47" s="49">
        <v>0.10428999999999999</v>
      </c>
      <c r="E47" s="39">
        <v>895.39</v>
      </c>
      <c r="F47" s="39">
        <v>2598.3000000000002</v>
      </c>
      <c r="G47" s="48">
        <v>897.63</v>
      </c>
      <c r="H47" s="39">
        <v>1899.67</v>
      </c>
      <c r="I47" s="39">
        <v>2797.3</v>
      </c>
      <c r="J47" s="38">
        <v>2.4245000000000001</v>
      </c>
      <c r="K47" s="49">
        <v>3.9318</v>
      </c>
      <c r="L47" s="38">
        <v>6.3563000000000001</v>
      </c>
    </row>
    <row r="48" spans="1:12">
      <c r="A48" s="38">
        <v>220</v>
      </c>
      <c r="B48" s="49">
        <v>2319.6</v>
      </c>
      <c r="C48" s="47">
        <v>1.1902E-3</v>
      </c>
      <c r="D48" s="50">
        <v>8.6092000000000002E-2</v>
      </c>
      <c r="E48" s="39">
        <v>940.82</v>
      </c>
      <c r="F48" s="39">
        <v>2601.1999999999998</v>
      </c>
      <c r="G48" s="48">
        <v>943.58</v>
      </c>
      <c r="H48" s="39">
        <v>1857.3200000000002</v>
      </c>
      <c r="I48" s="39">
        <v>2800.9</v>
      </c>
      <c r="J48" s="38">
        <v>2.5177</v>
      </c>
      <c r="K48" s="49">
        <v>3.7662999999999998</v>
      </c>
      <c r="L48" s="49">
        <v>6.2839999999999998</v>
      </c>
    </row>
    <row r="49" spans="1:12">
      <c r="A49" s="38">
        <v>230</v>
      </c>
      <c r="B49" s="49">
        <v>2797.1</v>
      </c>
      <c r="C49" s="47">
        <v>1.209E-3</v>
      </c>
      <c r="D49" s="50">
        <v>7.1502999999999997E-2</v>
      </c>
      <c r="E49" s="39">
        <v>986.81</v>
      </c>
      <c r="F49" s="39">
        <v>2602.9</v>
      </c>
      <c r="G49" s="48">
        <v>990.19</v>
      </c>
      <c r="H49" s="39">
        <v>1812.71</v>
      </c>
      <c r="I49" s="39">
        <v>2802.9</v>
      </c>
      <c r="J49" s="38">
        <v>2.6101000000000001</v>
      </c>
      <c r="K49" s="49">
        <v>3.6026999999999996</v>
      </c>
      <c r="L49" s="38">
        <v>6.2127999999999997</v>
      </c>
    </row>
    <row r="50" spans="1:12">
      <c r="A50" s="38">
        <v>240</v>
      </c>
      <c r="B50" s="49">
        <v>3346.9</v>
      </c>
      <c r="C50" s="47">
        <v>1.2294999999999999E-3</v>
      </c>
      <c r="D50" s="50">
        <v>5.9705000000000001E-2</v>
      </c>
      <c r="E50" s="39">
        <v>1033.4000000000001</v>
      </c>
      <c r="F50" s="39">
        <v>2603.1</v>
      </c>
      <c r="G50" s="48">
        <v>1037.5999999999999</v>
      </c>
      <c r="H50" s="39">
        <v>1765.4</v>
      </c>
      <c r="I50" s="39">
        <v>2803</v>
      </c>
      <c r="J50" s="49">
        <v>2.702</v>
      </c>
      <c r="K50" s="49">
        <v>3.4402999999999997</v>
      </c>
      <c r="L50" s="38">
        <v>6.1422999999999996</v>
      </c>
    </row>
    <row r="51" spans="1:12">
      <c r="A51" s="38">
        <v>250</v>
      </c>
      <c r="B51" s="49">
        <v>3976.2</v>
      </c>
      <c r="C51" s="47">
        <v>1.2516999999999999E-3</v>
      </c>
      <c r="D51" s="50">
        <v>5.0083000000000003E-2</v>
      </c>
      <c r="E51" s="39">
        <v>1080.8</v>
      </c>
      <c r="F51" s="39">
        <v>2601.8000000000002</v>
      </c>
      <c r="G51" s="48">
        <v>1085.8</v>
      </c>
      <c r="H51" s="39">
        <v>1715.1000000000001</v>
      </c>
      <c r="I51" s="39">
        <v>2800.9</v>
      </c>
      <c r="J51" s="38">
        <v>2.7934999999999999</v>
      </c>
      <c r="K51" s="49">
        <v>3.2786</v>
      </c>
      <c r="L51" s="38">
        <v>6.0720999999999998</v>
      </c>
    </row>
    <row r="52" spans="1:12">
      <c r="A52" s="38">
        <v>260</v>
      </c>
      <c r="B52" s="49">
        <v>4692.3</v>
      </c>
      <c r="C52" s="47">
        <v>1.2761000000000001E-3</v>
      </c>
      <c r="D52" s="50">
        <v>4.2173000000000002E-2</v>
      </c>
      <c r="E52" s="39">
        <v>1129</v>
      </c>
      <c r="F52" s="39">
        <v>2598.6999999999998</v>
      </c>
      <c r="G52" s="48">
        <v>1135</v>
      </c>
      <c r="H52" s="39">
        <v>1661.6</v>
      </c>
      <c r="I52" s="39">
        <v>2796.6</v>
      </c>
      <c r="J52" s="38">
        <v>2.8849</v>
      </c>
      <c r="K52" s="49">
        <v>3.1166999999999998</v>
      </c>
      <c r="L52" s="38">
        <v>6.0015999999999998</v>
      </c>
    </row>
    <row r="53" spans="1:12">
      <c r="A53" s="38">
        <v>270</v>
      </c>
      <c r="B53" s="49">
        <v>5503</v>
      </c>
      <c r="C53" s="47">
        <v>1.3029999999999999E-3</v>
      </c>
      <c r="D53" s="50">
        <v>3.5621E-2</v>
      </c>
      <c r="E53" s="39">
        <v>1178.0999999999999</v>
      </c>
      <c r="F53" s="39">
        <v>2593.6999999999998</v>
      </c>
      <c r="G53" s="48">
        <v>1185.3</v>
      </c>
      <c r="H53" s="39">
        <v>1604.3999999999999</v>
      </c>
      <c r="I53" s="39">
        <v>2789.7</v>
      </c>
      <c r="J53" s="38">
        <v>2.9765000000000001</v>
      </c>
      <c r="K53" s="49">
        <v>2.9538999999999995</v>
      </c>
      <c r="L53" s="38">
        <v>5.9303999999999997</v>
      </c>
    </row>
    <row r="54" spans="1:12">
      <c r="A54" s="38">
        <v>280</v>
      </c>
      <c r="B54" s="49">
        <v>6416.6</v>
      </c>
      <c r="C54" s="47">
        <v>1.3328000000000001E-3</v>
      </c>
      <c r="D54" s="50">
        <v>3.0152999999999999E-2</v>
      </c>
      <c r="E54" s="39">
        <v>1228.3</v>
      </c>
      <c r="F54" s="39">
        <v>2586.4</v>
      </c>
      <c r="G54" s="48">
        <v>1236.9000000000001</v>
      </c>
      <c r="H54" s="39">
        <v>1543</v>
      </c>
      <c r="I54" s="39">
        <v>2779.9</v>
      </c>
      <c r="J54" s="38">
        <v>3.0684999999999998</v>
      </c>
      <c r="K54" s="49">
        <v>2.7894000000000001</v>
      </c>
      <c r="L54" s="38">
        <v>5.8578999999999999</v>
      </c>
    </row>
    <row r="55" spans="1:12">
      <c r="A55" s="38">
        <v>290</v>
      </c>
      <c r="B55" s="49">
        <v>7441.8</v>
      </c>
      <c r="C55" s="47">
        <v>1.3663E-3</v>
      </c>
      <c r="D55" s="50">
        <v>2.5555000000000001E-2</v>
      </c>
      <c r="E55" s="39">
        <v>1279.9000000000001</v>
      </c>
      <c r="F55" s="39">
        <v>2576.5</v>
      </c>
      <c r="G55" s="48">
        <v>1290</v>
      </c>
      <c r="H55" s="39">
        <v>1476.6999999999998</v>
      </c>
      <c r="I55" s="39">
        <v>2766.7</v>
      </c>
      <c r="J55" s="38">
        <v>3.1612</v>
      </c>
      <c r="K55" s="49">
        <v>2.6222000000000003</v>
      </c>
      <c r="L55" s="38">
        <v>5.7834000000000003</v>
      </c>
    </row>
    <row r="56" spans="1:12">
      <c r="A56" s="38">
        <v>300</v>
      </c>
      <c r="B56" s="49">
        <v>8587.9</v>
      </c>
      <c r="C56" s="47">
        <v>1.4042E-3</v>
      </c>
      <c r="D56" s="50">
        <v>2.1659999999999999E-2</v>
      </c>
      <c r="E56" s="39">
        <v>1332.9</v>
      </c>
      <c r="F56" s="39">
        <v>2563.6</v>
      </c>
      <c r="G56" s="48">
        <v>1345</v>
      </c>
      <c r="H56" s="39">
        <v>1404.6</v>
      </c>
      <c r="I56" s="39">
        <v>2749.6</v>
      </c>
      <c r="J56" s="38">
        <v>3.2551999999999999</v>
      </c>
      <c r="K56" s="49">
        <v>2.4506999999999999</v>
      </c>
      <c r="L56" s="38">
        <v>5.7058999999999997</v>
      </c>
    </row>
    <row r="57" spans="1:12">
      <c r="A57" s="38">
        <v>310</v>
      </c>
      <c r="B57" s="49">
        <v>9865.1</v>
      </c>
      <c r="C57" s="47">
        <v>1.4479E-3</v>
      </c>
      <c r="D57" s="50">
        <v>1.8335000000000001E-2</v>
      </c>
      <c r="E57" s="39">
        <v>1387.9</v>
      </c>
      <c r="F57" s="39">
        <v>2547.1</v>
      </c>
      <c r="G57" s="48">
        <v>1402.2</v>
      </c>
      <c r="H57" s="39">
        <v>1325.7</v>
      </c>
      <c r="I57" s="39">
        <v>2727.9</v>
      </c>
      <c r="J57" s="49">
        <v>3.351</v>
      </c>
      <c r="K57" s="49">
        <v>2.2733999999999996</v>
      </c>
      <c r="L57" s="38">
        <v>5.6243999999999996</v>
      </c>
    </row>
    <row r="58" spans="1:12">
      <c r="A58" s="38">
        <v>320</v>
      </c>
      <c r="B58" s="38">
        <v>11284</v>
      </c>
      <c r="C58" s="47">
        <v>1.4989999999999999E-3</v>
      </c>
      <c r="D58" s="50">
        <v>1.5471E-2</v>
      </c>
      <c r="E58" s="39">
        <v>1445.3</v>
      </c>
      <c r="F58" s="39">
        <v>2526</v>
      </c>
      <c r="G58" s="48">
        <v>1462.2</v>
      </c>
      <c r="H58" s="39">
        <v>1238.3999999999999</v>
      </c>
      <c r="I58" s="39">
        <v>2700.6</v>
      </c>
      <c r="J58" s="38">
        <v>3.4493999999999998</v>
      </c>
      <c r="K58" s="49">
        <v>2.0878000000000005</v>
      </c>
      <c r="L58" s="38">
        <v>5.5372000000000003</v>
      </c>
    </row>
    <row r="59" spans="1:12">
      <c r="A59" s="38">
        <v>330</v>
      </c>
      <c r="B59" s="38">
        <v>12858</v>
      </c>
      <c r="C59" s="47">
        <v>1.5606000000000001E-3</v>
      </c>
      <c r="D59" s="50">
        <v>1.2978999999999999E-2</v>
      </c>
      <c r="E59" s="39">
        <v>1505.8</v>
      </c>
      <c r="F59" s="39">
        <v>2499.1999999999998</v>
      </c>
      <c r="G59" s="48">
        <v>1525.9</v>
      </c>
      <c r="H59" s="39">
        <v>1140.0999999999999</v>
      </c>
      <c r="I59" s="39">
        <v>2666</v>
      </c>
      <c r="J59" s="38">
        <v>3.5518000000000001</v>
      </c>
      <c r="K59" s="49">
        <v>1.8903999999999996</v>
      </c>
      <c r="L59" s="38">
        <v>5.4421999999999997</v>
      </c>
    </row>
    <row r="60" spans="1:12">
      <c r="A60" s="38">
        <v>340</v>
      </c>
      <c r="B60" s="38">
        <v>14601</v>
      </c>
      <c r="C60" s="47">
        <v>1.6375999999999999E-3</v>
      </c>
      <c r="D60" s="50">
        <v>1.0781000000000001E-2</v>
      </c>
      <c r="E60" s="39">
        <v>1570.6</v>
      </c>
      <c r="F60" s="39">
        <v>2464.4</v>
      </c>
      <c r="G60" s="48">
        <v>1594.5</v>
      </c>
      <c r="H60" s="39">
        <v>1027.3000000000002</v>
      </c>
      <c r="I60" s="39">
        <v>2621.8</v>
      </c>
      <c r="J60" s="38">
        <v>3.6600999999999999</v>
      </c>
      <c r="K60" s="49">
        <v>1.6755000000000004</v>
      </c>
      <c r="L60" s="38">
        <v>5.3356000000000003</v>
      </c>
    </row>
    <row r="61" spans="1:12">
      <c r="A61" s="38">
        <v>350</v>
      </c>
      <c r="B61" s="38">
        <v>16529</v>
      </c>
      <c r="C61" s="47">
        <v>1.74E-3</v>
      </c>
      <c r="D61" s="47">
        <v>8.8024000000000002E-3</v>
      </c>
      <c r="E61" s="39">
        <v>1642.1</v>
      </c>
      <c r="F61" s="39">
        <v>2418.1</v>
      </c>
      <c r="G61" s="48">
        <v>1670.9</v>
      </c>
      <c r="H61" s="39">
        <v>892.69999999999982</v>
      </c>
      <c r="I61" s="39">
        <v>2563.6</v>
      </c>
      <c r="J61" s="38">
        <v>3.7784</v>
      </c>
      <c r="K61" s="49">
        <v>1.4326000000000003</v>
      </c>
      <c r="L61" s="49">
        <v>5.2110000000000003</v>
      </c>
    </row>
    <row r="62" spans="1:12">
      <c r="A62" s="38">
        <v>360</v>
      </c>
      <c r="B62" s="38">
        <v>18666</v>
      </c>
      <c r="C62" s="47">
        <v>1.8954E-3</v>
      </c>
      <c r="D62" s="47">
        <v>6.9493000000000003E-3</v>
      </c>
      <c r="E62" s="39">
        <v>1726.3</v>
      </c>
      <c r="F62" s="39">
        <v>2351.8000000000002</v>
      </c>
      <c r="G62" s="48">
        <v>1761.7</v>
      </c>
      <c r="H62" s="39">
        <v>719.8</v>
      </c>
      <c r="I62" s="39">
        <v>2481.5</v>
      </c>
      <c r="J62" s="38">
        <v>3.9167000000000001</v>
      </c>
      <c r="K62" s="49">
        <v>1.1369000000000002</v>
      </c>
      <c r="L62" s="38">
        <v>5.0536000000000003</v>
      </c>
    </row>
    <row r="63" spans="1:12">
      <c r="A63" s="38">
        <v>370</v>
      </c>
      <c r="B63" s="38">
        <v>21044</v>
      </c>
      <c r="C63" s="47">
        <v>2.2152000000000001E-3</v>
      </c>
      <c r="D63" s="47">
        <v>4.9544000000000003E-3</v>
      </c>
      <c r="E63" s="39">
        <v>1844.1</v>
      </c>
      <c r="F63" s="39">
        <v>2230.3000000000002</v>
      </c>
      <c r="G63" s="48">
        <v>1890.7</v>
      </c>
      <c r="H63" s="39">
        <v>443.79999999999995</v>
      </c>
      <c r="I63" s="39">
        <v>2334.5</v>
      </c>
      <c r="J63" s="38">
        <v>4.1112000000000002</v>
      </c>
      <c r="K63" s="49">
        <v>0.6899999999999995</v>
      </c>
      <c r="L63" s="38">
        <v>4.8011999999999997</v>
      </c>
    </row>
    <row r="64" spans="1:12">
      <c r="A64" s="38">
        <v>373.95</v>
      </c>
      <c r="B64" s="38">
        <v>22064</v>
      </c>
      <c r="C64" s="47">
        <v>3.1056E-3</v>
      </c>
      <c r="D64" s="47">
        <v>3.1056E-3</v>
      </c>
      <c r="E64" s="39">
        <v>2015.7</v>
      </c>
      <c r="F64" s="39">
        <v>2015.7</v>
      </c>
      <c r="G64" s="48">
        <v>2084.3000000000002</v>
      </c>
      <c r="H64" s="39">
        <v>0</v>
      </c>
      <c r="I64" s="39">
        <v>2084.3000000000002</v>
      </c>
      <c r="J64" s="49">
        <v>4.407</v>
      </c>
      <c r="K64" s="39">
        <v>0</v>
      </c>
      <c r="L64" s="49">
        <v>4.407</v>
      </c>
    </row>
    <row r="65" spans="1:12">
      <c r="A65" s="39" t="s">
        <v>65</v>
      </c>
      <c r="B65" s="39"/>
      <c r="C65" s="38"/>
      <c r="D65" s="52" t="s">
        <v>66</v>
      </c>
      <c r="E65" s="52"/>
      <c r="F65" s="52"/>
      <c r="G65" s="38" t="s">
        <v>67</v>
      </c>
      <c r="H65" s="38"/>
      <c r="I65" s="38"/>
      <c r="J65" s="6"/>
      <c r="K65" s="6"/>
      <c r="L65" s="6"/>
    </row>
  </sheetData>
  <mergeCells count="4">
    <mergeCell ref="C2:D2"/>
    <mergeCell ref="E2:F2"/>
    <mergeCell ref="G2:I2"/>
    <mergeCell ref="J2:K2"/>
  </mergeCells>
  <hyperlinks>
    <hyperlink ref="D65" r:id="rId1" display="http://webbook.nist.gov/chemistry/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B3CF7-2286-4384-9DA4-ED977D093B1D}">
  <dimension ref="A1:C7"/>
  <sheetViews>
    <sheetView workbookViewId="0">
      <selection activeCell="B10" sqref="B10"/>
    </sheetView>
  </sheetViews>
  <sheetFormatPr baseColWidth="10" defaultColWidth="8.83203125" defaultRowHeight="15"/>
  <cols>
    <col min="1" max="1" width="14.83203125" customWidth="1"/>
    <col min="2" max="3" width="9.6640625" bestFit="1" customWidth="1"/>
  </cols>
  <sheetData>
    <row r="1" spans="1:3" ht="17">
      <c r="A1" s="54" t="s">
        <v>68</v>
      </c>
      <c r="B1" s="6"/>
      <c r="C1" s="6"/>
    </row>
    <row r="2" spans="1:3">
      <c r="A2" s="6"/>
      <c r="B2" s="6"/>
      <c r="C2" s="6"/>
    </row>
    <row r="3" spans="1:3">
      <c r="A3" s="6"/>
      <c r="B3" s="6"/>
      <c r="C3" s="6"/>
    </row>
    <row r="4" spans="1:3">
      <c r="A4" s="6" t="s">
        <v>69</v>
      </c>
      <c r="B4" s="8"/>
      <c r="C4" s="8"/>
    </row>
    <row r="5" spans="1:3">
      <c r="A5" s="8" t="s">
        <v>5</v>
      </c>
      <c r="B5" s="9">
        <v>10000</v>
      </c>
      <c r="C5" s="6">
        <f>C6*3600</f>
        <v>18000</v>
      </c>
    </row>
    <row r="6" spans="1:3">
      <c r="A6" s="8" t="s">
        <v>27</v>
      </c>
      <c r="B6" s="16">
        <f>B5/3600</f>
        <v>2.7777777777777777</v>
      </c>
      <c r="C6" s="53">
        <v>5</v>
      </c>
    </row>
    <row r="7" spans="1:3">
      <c r="A7" s="6"/>
      <c r="B7" s="6"/>
      <c r="C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</vt:lpstr>
      <vt:lpstr>Tableau</vt:lpstr>
      <vt:lpstr>Conversion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Valery Fortune</dc:creator>
  <cp:keywords/>
  <dc:description/>
  <cp:lastModifiedBy>Gregory Léonard</cp:lastModifiedBy>
  <cp:revision/>
  <dcterms:created xsi:type="dcterms:W3CDTF">2021-04-10T09:56:47Z</dcterms:created>
  <dcterms:modified xsi:type="dcterms:W3CDTF">2021-11-23T08:38:13Z</dcterms:modified>
  <cp:category/>
  <cp:contentStatus/>
</cp:coreProperties>
</file>