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o\Downloads\"/>
    </mc:Choice>
  </mc:AlternateContent>
  <xr:revisionPtr revIDLastSave="0" documentId="8_{8C110A17-3D8C-45E0-A4E7-01B90AF6EACF}" xr6:coauthVersionLast="43" xr6:coauthVersionMax="43" xr10:uidLastSave="{00000000-0000-0000-0000-000000000000}"/>
  <bookViews>
    <workbookView xWindow="-96" yWindow="-96" windowWidth="19392" windowHeight="10392"/>
  </bookViews>
  <sheets>
    <sheet name="Dalle sur terre-plein" sheetId="1" r:id="rId1"/>
  </sheets>
  <definedNames>
    <definedName name="_xlnm.Print_Area" localSheetId="0">'Dalle sur terre-plein'!$C$2:$N$43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1" l="1"/>
  <c r="D74" i="1"/>
  <c r="F74" i="1"/>
  <c r="H74" i="1"/>
  <c r="D76" i="1"/>
  <c r="F76" i="1"/>
  <c r="H76" i="1"/>
  <c r="D78" i="1"/>
  <c r="H78" i="1" s="1"/>
  <c r="F78" i="1"/>
  <c r="L71" i="1"/>
  <c r="F86" i="1"/>
  <c r="H88" i="1" s="1"/>
  <c r="J88" i="1" s="1"/>
  <c r="F87" i="1"/>
  <c r="H87" i="1" s="1"/>
  <c r="J87" i="1" s="1"/>
  <c r="F88" i="1"/>
  <c r="H86" i="1" s="1"/>
  <c r="H45" i="1"/>
  <c r="L55" i="1"/>
  <c r="J18" i="1"/>
  <c r="J17" i="1"/>
  <c r="N79" i="1"/>
  <c r="J22" i="1"/>
  <c r="J21" i="1"/>
  <c r="H80" i="1" l="1"/>
  <c r="H94" i="1" s="1"/>
  <c r="J86" i="1"/>
  <c r="L73" i="1"/>
  <c r="L75" i="1" s="1"/>
  <c r="L77" i="1" s="1"/>
  <c r="L79" i="1" s="1"/>
  <c r="H92" i="1" s="1"/>
  <c r="L92" i="1" s="1"/>
  <c r="L94" i="1" l="1"/>
  <c r="J60" i="1"/>
  <c r="J62" i="1" s="1"/>
  <c r="N77" i="1"/>
  <c r="N75" i="1" s="1"/>
  <c r="N73" i="1" s="1"/>
  <c r="N71" i="1" s="1"/>
</calcChain>
</file>

<file path=xl/sharedStrings.xml><?xml version="1.0" encoding="utf-8"?>
<sst xmlns="http://schemas.openxmlformats.org/spreadsheetml/2006/main" count="97" uniqueCount="71">
  <si>
    <t>Estimation de la puissance chauffante à installer sous le sol d'un entrepôt pour éviter le gel en cas de température intérieure négative.</t>
  </si>
  <si>
    <t>Influence de l'épaisseur d'isolation.</t>
  </si>
  <si>
    <t>Chape</t>
  </si>
  <si>
    <t>Isolant</t>
  </si>
  <si>
    <t>Béton</t>
  </si>
  <si>
    <t>Nature du sol sous le plancher</t>
  </si>
  <si>
    <t>Humide en surface ?</t>
  </si>
  <si>
    <t>Humide à 1 m ?</t>
  </si>
  <si>
    <t>Humide à 2 m ?</t>
  </si>
  <si>
    <t>Sol sec</t>
  </si>
  <si>
    <t>Sol humide</t>
  </si>
  <si>
    <t>sans chauffage</t>
  </si>
  <si>
    <t>avec chauffage</t>
  </si>
  <si>
    <t>Mode d'emploi</t>
  </si>
  <si>
    <t>Introduire les valeurs adéquates dans les cases bleues.</t>
  </si>
  <si>
    <t>Lire les résultats dans les cases jaunes.</t>
  </si>
  <si>
    <t>°C</t>
  </si>
  <si>
    <t>Température du sol à 2 m de profondeur</t>
  </si>
  <si>
    <t>Température sous la dalle avec chauffage</t>
  </si>
  <si>
    <t>W/m²</t>
  </si>
  <si>
    <t>Puissance minimale à assurer pour éviter le gel</t>
  </si>
  <si>
    <t>m²K/W</t>
  </si>
  <si>
    <t>Couches</t>
  </si>
  <si>
    <t>Résistance superficielle intérieure</t>
  </si>
  <si>
    <t>Ambiance intérieure</t>
  </si>
  <si>
    <t>Face supérieure de la dalle</t>
  </si>
  <si>
    <t>Face inférieure de la dalle</t>
  </si>
  <si>
    <t>Face supérieure de l'isolant</t>
  </si>
  <si>
    <t>Face inférieure de l'isolant</t>
  </si>
  <si>
    <t xml:space="preserve">Conductivité thermique du sol </t>
  </si>
  <si>
    <t>W/mK</t>
  </si>
  <si>
    <t>Compléments d'information</t>
  </si>
  <si>
    <t>Profondeur de la nappe phréatique (0, 1 ou 2 m)</t>
  </si>
  <si>
    <t>m</t>
  </si>
  <si>
    <t>Longueur</t>
  </si>
  <si>
    <t>Largeur</t>
  </si>
  <si>
    <t>Surface</t>
  </si>
  <si>
    <t>m²</t>
  </si>
  <si>
    <t>Résultats</t>
  </si>
  <si>
    <t>W</t>
  </si>
  <si>
    <t>soit au total</t>
  </si>
  <si>
    <t>Résistance thermique superficielle de la dalle</t>
  </si>
  <si>
    <t>Conductivité thermique</t>
  </si>
  <si>
    <t>Résistance thermique de la dalle</t>
  </si>
  <si>
    <t>Résistance totale :</t>
  </si>
  <si>
    <t>[m]</t>
  </si>
  <si>
    <t>[W/mK]</t>
  </si>
  <si>
    <t>[m²K/W]</t>
  </si>
  <si>
    <t>Epaisseur</t>
  </si>
  <si>
    <t>Résistance thermique</t>
  </si>
  <si>
    <t>Profil des températures [°C]</t>
  </si>
  <si>
    <t>seule</t>
  </si>
  <si>
    <t>+ la dalle</t>
  </si>
  <si>
    <t>Résistance thermique [m²K/W] de la terre</t>
  </si>
  <si>
    <t>Conditions de température</t>
  </si>
  <si>
    <t>Température intérieure</t>
  </si>
  <si>
    <t>Définition du sol</t>
  </si>
  <si>
    <t>Définition de la dalle sur terre-plein.</t>
  </si>
  <si>
    <t>COMPOSITION</t>
  </si>
  <si>
    <t>DIMENSIONS</t>
  </si>
  <si>
    <t>Flux de chaleur à compenser :</t>
  </si>
  <si>
    <t>sans chauffage :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</si>
  <si>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</si>
  <si>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</si>
  <si>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</si>
  <si>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</si>
  <si>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(valeur par défaut : 0.028 W/mK)</t>
  </si>
  <si>
    <t>(valeur par défaut : 2.2 W/mK)</t>
  </si>
  <si>
    <t>(valeur par défaut : 0.12 m²K/W)</t>
  </si>
  <si>
    <t>(valeur par défaut : 0.6 W/mK)</t>
  </si>
  <si>
    <t>(valeur par défaut : 1.5 W/mK)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</si>
</sst>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"/>
    <numFmt numFmtId="189" formatCode="0\ &quot;W&quot;"/>
    <numFmt numFmtId="190" formatCode="#,##0.0"/>
  </numFmts>
  <fonts count="20" x14ac:knownFonts="1">
    <font>
      <sz val="10"/>
      <name val="MS Sans Serif"/>
    </font>
    <font>
      <b/>
      <sz val="10"/>
      <name val="MS Sans Serif"/>
    </font>
    <font>
      <b/>
      <sz val="12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10"/>
      <color indexed="48"/>
      <name val="Arial"/>
      <family val="2"/>
    </font>
    <font>
      <i/>
      <sz val="10"/>
      <name val="Arial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11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1" fillId="0" borderId="0" xfId="0" applyFont="1" applyBorder="1" applyAlignment="1">
      <alignment horizontal="centerContinuous"/>
    </xf>
    <xf numFmtId="0" fontId="3" fillId="0" borderId="0" xfId="0" applyFont="1" applyBorder="1"/>
    <xf numFmtId="0" fontId="4" fillId="2" borderId="7" xfId="0" applyFont="1" applyFill="1" applyBorder="1" applyAlignment="1">
      <alignment vertical="center"/>
    </xf>
    <xf numFmtId="0" fontId="5" fillId="2" borderId="7" xfId="0" applyFont="1" applyFill="1" applyBorder="1"/>
    <xf numFmtId="0" fontId="6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Fill="1" applyBorder="1"/>
    <xf numFmtId="0" fontId="7" fillId="0" borderId="2" xfId="0" applyFont="1" applyFill="1" applyBorder="1"/>
    <xf numFmtId="0" fontId="7" fillId="0" borderId="1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5" fillId="0" borderId="11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9" fillId="0" borderId="2" xfId="0" applyFont="1" applyFill="1" applyBorder="1" applyAlignment="1"/>
    <xf numFmtId="0" fontId="9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vertical="justify" wrapText="1"/>
    </xf>
    <xf numFmtId="0" fontId="5" fillId="0" borderId="3" xfId="0" applyFont="1" applyFill="1" applyBorder="1" applyAlignment="1">
      <alignment horizontal="center" vertical="justify" wrapText="1"/>
    </xf>
    <xf numFmtId="0" fontId="7" fillId="0" borderId="0" xfId="0" applyFont="1" applyFill="1" applyBorder="1"/>
    <xf numFmtId="0" fontId="5" fillId="0" borderId="6" xfId="0" applyFont="1" applyBorder="1" applyAlignment="1">
      <alignment vertical="top"/>
    </xf>
    <xf numFmtId="0" fontId="5" fillId="0" borderId="4" xfId="0" applyFont="1" applyBorder="1" applyAlignment="1">
      <alignment horizontal="left" vertical="justify" wrapText="1"/>
    </xf>
    <xf numFmtId="0" fontId="5" fillId="0" borderId="4" xfId="0" applyFont="1" applyBorder="1" applyAlignment="1">
      <alignment vertical="justify" wrapText="1"/>
    </xf>
    <xf numFmtId="0" fontId="5" fillId="0" borderId="5" xfId="0" applyFont="1" applyBorder="1" applyAlignment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Border="1" applyAlignment="1">
      <alignment horizontal="left"/>
    </xf>
    <xf numFmtId="18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Continuous" vertical="center" wrapText="1"/>
    </xf>
    <xf numFmtId="188" fontId="0" fillId="0" borderId="0" xfId="0" applyNumberForma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 vertical="center"/>
    </xf>
    <xf numFmtId="0" fontId="0" fillId="0" borderId="0" xfId="0" applyFill="1"/>
    <xf numFmtId="4" fontId="12" fillId="0" borderId="0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Continuous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2" fontId="14" fillId="0" borderId="0" xfId="0" applyNumberFormat="1" applyFont="1" applyBorder="1" applyAlignment="1">
      <alignment horizontal="center"/>
    </xf>
    <xf numFmtId="4" fontId="13" fillId="2" borderId="12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15" fillId="0" borderId="0" xfId="0" applyFont="1" applyFill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7" fillId="0" borderId="16" xfId="0" applyFont="1" applyFill="1" applyBorder="1"/>
    <xf numFmtId="0" fontId="6" fillId="0" borderId="10" xfId="0" applyFont="1" applyFill="1" applyBorder="1"/>
    <xf numFmtId="0" fontId="8" fillId="0" borderId="10" xfId="0" applyFont="1" applyFill="1" applyBorder="1"/>
    <xf numFmtId="0" fontId="11" fillId="0" borderId="0" xfId="0" applyFont="1" applyFill="1" applyBorder="1"/>
    <xf numFmtId="0" fontId="16" fillId="4" borderId="17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5" borderId="0" xfId="0" applyFill="1" applyBorder="1"/>
    <xf numFmtId="0" fontId="3" fillId="0" borderId="0" xfId="0" applyFont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189" fontId="0" fillId="0" borderId="0" xfId="0" applyNumberFormat="1" applyFill="1" applyBorder="1" applyAlignment="1">
      <alignment horizontal="center"/>
    </xf>
    <xf numFmtId="3" fontId="12" fillId="2" borderId="12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8" xfId="0" applyFont="1" applyFill="1" applyBorder="1"/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188" fontId="0" fillId="0" borderId="4" xfId="0" applyNumberForma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9" xfId="0" applyBorder="1"/>
    <xf numFmtId="4" fontId="13" fillId="2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0" fillId="0" borderId="21" xfId="0" applyFill="1" applyBorder="1"/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/>
    <xf numFmtId="190" fontId="13" fillId="2" borderId="12" xfId="0" applyNumberFormat="1" applyFont="1" applyFill="1" applyBorder="1" applyAlignment="1">
      <alignment horizontal="center" vertical="center"/>
    </xf>
    <xf numFmtId="0" fontId="14" fillId="0" borderId="22" xfId="0" applyFont="1" applyBorder="1"/>
    <xf numFmtId="0" fontId="14" fillId="0" borderId="13" xfId="0" applyFont="1" applyBorder="1" applyAlignment="1">
      <alignment horizontal="center"/>
    </xf>
    <xf numFmtId="0" fontId="14" fillId="0" borderId="0" xfId="0" applyFont="1" applyBorder="1"/>
    <xf numFmtId="188" fontId="14" fillId="0" borderId="13" xfId="0" applyNumberFormat="1" applyFont="1" applyBorder="1" applyAlignment="1">
      <alignment horizontal="center"/>
    </xf>
    <xf numFmtId="4" fontId="13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4" fontId="13" fillId="0" borderId="0" xfId="0" applyNumberFormat="1" applyFont="1" applyFill="1" applyBorder="1" applyAlignment="1">
      <alignment horizontal="center" vertical="center"/>
    </xf>
    <xf numFmtId="2" fontId="16" fillId="2" borderId="17" xfId="0" applyNumberFormat="1" applyFont="1" applyFill="1" applyBorder="1" applyAlignment="1">
      <alignment horizontal="center"/>
    </xf>
    <xf numFmtId="2" fontId="16" fillId="2" borderId="17" xfId="0" applyNumberFormat="1" applyFont="1" applyFill="1" applyBorder="1" applyAlignment="1" applyProtection="1">
      <alignment horizontal="center"/>
    </xf>
    <xf numFmtId="2" fontId="16" fillId="2" borderId="12" xfId="0" applyNumberFormat="1" applyFont="1" applyFill="1" applyBorder="1" applyAlignment="1" applyProtection="1">
      <alignment horizontal="center"/>
    </xf>
    <xf numFmtId="0" fontId="0" fillId="2" borderId="16" xfId="0" applyFill="1" applyBorder="1"/>
    <xf numFmtId="0" fontId="2" fillId="2" borderId="10" xfId="0" applyFont="1" applyFill="1" applyBorder="1" applyAlignment="1">
      <alignment horizontal="centerContinuous" wrapText="1"/>
    </xf>
    <xf numFmtId="0" fontId="1" fillId="2" borderId="10" xfId="0" applyFont="1" applyFill="1" applyBorder="1" applyAlignment="1">
      <alignment horizontal="centerContinuous" wrapText="1"/>
    </xf>
    <xf numFmtId="0" fontId="0" fillId="2" borderId="11" xfId="0" applyFill="1" applyBorder="1"/>
    <xf numFmtId="0" fontId="0" fillId="2" borderId="6" xfId="0" applyFill="1" applyBorder="1"/>
    <xf numFmtId="0" fontId="2" fillId="2" borderId="4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0" fillId="2" borderId="5" xfId="0" applyFill="1" applyBorder="1"/>
    <xf numFmtId="0" fontId="17" fillId="3" borderId="20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left" vertical="justify" wrapText="1"/>
    </xf>
    <xf numFmtId="0" fontId="17" fillId="3" borderId="13" xfId="0" applyFont="1" applyFill="1" applyBorder="1" applyAlignment="1">
      <alignment vertical="justify" wrapText="1"/>
    </xf>
    <xf numFmtId="0" fontId="17" fillId="3" borderId="23" xfId="0" applyFont="1" applyFill="1" applyBorder="1" applyAlignment="1">
      <alignment vertical="justify" wrapText="1"/>
    </xf>
    <xf numFmtId="0" fontId="13" fillId="2" borderId="20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left" vertical="justify" wrapText="1"/>
    </xf>
    <xf numFmtId="0" fontId="13" fillId="2" borderId="13" xfId="0" applyFont="1" applyFill="1" applyBorder="1" applyAlignment="1">
      <alignment vertical="justify" wrapText="1"/>
    </xf>
    <xf numFmtId="0" fontId="13" fillId="2" borderId="23" xfId="0" applyFont="1" applyFill="1" applyBorder="1" applyAlignment="1">
      <alignment vertical="justify" wrapText="1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Continuous"/>
    </xf>
    <xf numFmtId="0" fontId="15" fillId="5" borderId="0" xfId="0" applyFont="1" applyFill="1" applyBorder="1" applyAlignment="1">
      <alignment vertical="center"/>
    </xf>
    <xf numFmtId="2" fontId="0" fillId="5" borderId="0" xfId="0" applyNumberForma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9" fillId="5" borderId="0" xfId="0" applyFont="1" applyFill="1" applyBorder="1"/>
    <xf numFmtId="2" fontId="11" fillId="5" borderId="0" xfId="0" applyNumberFormat="1" applyFont="1" applyFill="1" applyBorder="1" applyAlignment="1">
      <alignment horizontal="left"/>
    </xf>
    <xf numFmtId="1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5" fillId="0" borderId="0" xfId="0" applyFont="1" applyFill="1" applyBorder="1"/>
    <xf numFmtId="188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left"/>
    </xf>
    <xf numFmtId="2" fontId="0" fillId="0" borderId="4" xfId="0" applyNumberFormat="1" applyFill="1" applyBorder="1" applyAlignment="1">
      <alignment horizontal="center"/>
    </xf>
    <xf numFmtId="188" fontId="11" fillId="0" borderId="4" xfId="0" applyNumberFormat="1" applyFont="1" applyFill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/>
    <xf numFmtId="1" fontId="0" fillId="0" borderId="10" xfId="0" applyNumberFormat="1" applyFill="1" applyBorder="1" applyAlignment="1">
      <alignment horizontal="center"/>
    </xf>
    <xf numFmtId="0" fontId="3" fillId="0" borderId="11" xfId="0" applyFont="1" applyFill="1" applyBorder="1"/>
    <xf numFmtId="0" fontId="3" fillId="0" borderId="2" xfId="0" applyFont="1" applyBorder="1"/>
    <xf numFmtId="0" fontId="5" fillId="0" borderId="3" xfId="0" applyFont="1" applyBorder="1" applyAlignment="1">
      <alignment horizontal="center" vertical="justify" wrapText="1"/>
    </xf>
    <xf numFmtId="0" fontId="3" fillId="0" borderId="6" xfId="0" applyFont="1" applyBorder="1"/>
    <xf numFmtId="0" fontId="5" fillId="0" borderId="4" xfId="0" applyFont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vertical="justify" wrapText="1"/>
    </xf>
    <xf numFmtId="0" fontId="3" fillId="0" borderId="4" xfId="0" applyFont="1" applyBorder="1" applyAlignment="1">
      <alignment horizontal="center" vertical="justify" wrapText="1"/>
    </xf>
    <xf numFmtId="189" fontId="0" fillId="0" borderId="4" xfId="0" applyNumberFormat="1" applyFill="1" applyBorder="1" applyAlignment="1">
      <alignment horizontal="center"/>
    </xf>
    <xf numFmtId="0" fontId="3" fillId="0" borderId="5" xfId="0" applyFont="1" applyBorder="1"/>
    <xf numFmtId="4" fontId="12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Continuous" vertical="center" wrapText="1"/>
    </xf>
    <xf numFmtId="0" fontId="0" fillId="2" borderId="21" xfId="0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quotePrefix="1" applyFont="1" applyFill="1" applyBorder="1" applyAlignment="1">
      <alignment horizontal="center" vertical="center" wrapText="1"/>
    </xf>
    <xf numFmtId="2" fontId="0" fillId="0" borderId="3" xfId="0" applyNumberFormat="1" applyBorder="1"/>
    <xf numFmtId="0" fontId="15" fillId="0" borderId="0" xfId="0" applyFont="1" applyBorder="1"/>
    <xf numFmtId="0" fontId="0" fillId="0" borderId="4" xfId="0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4" fontId="1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15" fillId="5" borderId="2" xfId="0" applyFont="1" applyFill="1" applyBorder="1"/>
    <xf numFmtId="0" fontId="0" fillId="5" borderId="0" xfId="0" applyFill="1" applyBorder="1" applyAlignment="1">
      <alignment horizontal="centerContinuous" vertical="center" wrapText="1"/>
    </xf>
    <xf numFmtId="0" fontId="15" fillId="5" borderId="2" xfId="0" applyFont="1" applyFill="1" applyBorder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2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98</xdr:row>
      <xdr:rowOff>64770</xdr:rowOff>
    </xdr:from>
    <xdr:to>
      <xdr:col>5</xdr:col>
      <xdr:colOff>354330</xdr:colOff>
      <xdr:row>99</xdr:row>
      <xdr:rowOff>148590</xdr:rowOff>
    </xdr:to>
    <xdr:sp macro="[0]!enregistrer" textlink="">
      <xdr:nvSpPr>
        <xdr:cNvPr id="1034" name="Texte 9">
          <a:extLst>
            <a:ext uri="{FF2B5EF4-FFF2-40B4-BE49-F238E27FC236}">
              <a16:creationId xmlns:a16="http://schemas.microsoft.com/office/drawing/2014/main" id="{564A335F-DC9B-40E6-8157-27323DD0D8E4}"/>
            </a:ext>
          </a:extLst>
        </xdr:cNvPr>
        <xdr:cNvSpPr txBox="1">
          <a:spLocks noChangeArrowheads="1"/>
        </xdr:cNvSpPr>
      </xdr:nvSpPr>
      <xdr:spPr bwMode="auto">
        <a:xfrm>
          <a:off x="609600" y="16169640"/>
          <a:ext cx="1775460" cy="240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9</xdr:col>
      <xdr:colOff>373380</xdr:colOff>
      <xdr:row>98</xdr:row>
      <xdr:rowOff>72390</xdr:rowOff>
    </xdr:from>
    <xdr:to>
      <xdr:col>11</xdr:col>
      <xdr:colOff>331470</xdr:colOff>
      <xdr:row>100</xdr:row>
      <xdr:rowOff>0</xdr:rowOff>
    </xdr:to>
    <xdr:sp macro="[0]!imprimer" textlink="">
      <xdr:nvSpPr>
        <xdr:cNvPr id="1035" name="Texte 103">
          <a:extLst>
            <a:ext uri="{FF2B5EF4-FFF2-40B4-BE49-F238E27FC236}">
              <a16:creationId xmlns:a16="http://schemas.microsoft.com/office/drawing/2014/main" id="{05BDBA03-4D4D-4C8D-9175-C97881490CE0}"/>
            </a:ext>
          </a:extLst>
        </xdr:cNvPr>
        <xdr:cNvSpPr txBox="1">
          <a:spLocks noChangeArrowheads="1"/>
        </xdr:cNvSpPr>
      </xdr:nvSpPr>
      <xdr:spPr bwMode="auto">
        <a:xfrm>
          <a:off x="4217670" y="16177260"/>
          <a:ext cx="1771650" cy="240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98"/>
  <sheetViews>
    <sheetView showGridLines="0" showRowColHeaders="0" tabSelected="1" workbookViewId="0">
      <selection activeCell="H7" sqref="H7"/>
    </sheetView>
  </sheetViews>
  <sheetFormatPr baseColWidth="10" defaultColWidth="9.1640625" defaultRowHeight="12.3" x14ac:dyDescent="0.45"/>
  <cols>
    <col min="1" max="2" width="2.71875" customWidth="1"/>
    <col min="3" max="3" width="11.71875" customWidth="1"/>
    <col min="4" max="4" width="10.71875" customWidth="1"/>
    <col min="5" max="5" width="1.71875" customWidth="1"/>
    <col min="6" max="6" width="11.27734375" customWidth="1"/>
    <col min="7" max="7" width="1.71875" customWidth="1"/>
    <col min="8" max="8" width="10.71875" customWidth="1"/>
    <col min="9" max="9" width="2.71875" customWidth="1"/>
    <col min="10" max="10" width="10.71875" customWidth="1"/>
    <col min="11" max="11" width="15.71875" customWidth="1"/>
    <col min="12" max="12" width="13.5546875" customWidth="1"/>
    <col min="13" max="13" width="1.71875" customWidth="1"/>
    <col min="14" max="14" width="10.83203125" customWidth="1"/>
    <col min="15" max="15" width="2.71875" customWidth="1"/>
  </cols>
  <sheetData>
    <row r="1" spans="1:15" ht="12.6" thickBot="1" x14ac:dyDescent="0.5"/>
    <row r="2" spans="1:15" ht="32.1" customHeight="1" x14ac:dyDescent="0.5">
      <c r="B2" s="118"/>
      <c r="C2" s="119" t="s">
        <v>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6.5" customHeight="1" thickBot="1" x14ac:dyDescent="0.55000000000000004">
      <c r="B3" s="122"/>
      <c r="C3" s="123" t="s">
        <v>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4" spans="1:15" s="2" customFormat="1" ht="12.6" thickBot="1" x14ac:dyDescent="0.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/>
    </row>
    <row r="5" spans="1:15" s="12" customFormat="1" ht="24" customHeight="1" thickBot="1" x14ac:dyDescent="0.65">
      <c r="A5" s="18"/>
      <c r="B5" s="13" t="s">
        <v>13</v>
      </c>
      <c r="C5" s="14"/>
      <c r="D5" s="14"/>
      <c r="E5" s="53"/>
      <c r="F5" s="15"/>
      <c r="G5" s="15"/>
      <c r="H5" s="15"/>
      <c r="I5" s="15"/>
      <c r="J5" s="16"/>
      <c r="K5" s="16"/>
      <c r="L5" s="16"/>
      <c r="M5" s="16"/>
      <c r="N5" s="16"/>
      <c r="O5" s="17"/>
    </row>
    <row r="6" spans="1:15" s="19" customFormat="1" ht="12" customHeight="1" x14ac:dyDescent="0.6">
      <c r="A6" s="26"/>
      <c r="B6" s="20"/>
      <c r="C6" s="21"/>
      <c r="D6" s="21"/>
      <c r="E6" s="31"/>
      <c r="F6" s="22"/>
      <c r="G6" s="22"/>
      <c r="H6" s="22"/>
      <c r="I6" s="22"/>
      <c r="J6" s="23"/>
      <c r="K6" s="24"/>
      <c r="L6" s="24"/>
      <c r="M6" s="24"/>
      <c r="N6" s="24"/>
      <c r="O6" s="25"/>
    </row>
    <row r="7" spans="1:15" s="19" customFormat="1" ht="14.1" x14ac:dyDescent="0.45">
      <c r="A7" s="26"/>
      <c r="B7" s="27"/>
      <c r="C7" s="126" t="s">
        <v>14</v>
      </c>
      <c r="D7" s="127"/>
      <c r="E7" s="127"/>
      <c r="F7" s="128"/>
      <c r="G7" s="128"/>
      <c r="H7" s="129"/>
      <c r="I7" s="29"/>
      <c r="J7" s="29"/>
      <c r="K7" s="29"/>
      <c r="L7" s="29"/>
      <c r="M7" s="29"/>
      <c r="N7" s="29"/>
      <c r="O7" s="30"/>
    </row>
    <row r="8" spans="1:15" s="19" customFormat="1" ht="6" customHeight="1" x14ac:dyDescent="0.45">
      <c r="A8" s="26"/>
      <c r="B8" s="27"/>
      <c r="C8" s="85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s="19" customFormat="1" ht="14.1" x14ac:dyDescent="0.45">
      <c r="A9" s="26"/>
      <c r="B9" s="27"/>
      <c r="C9" s="130" t="s">
        <v>15</v>
      </c>
      <c r="D9" s="131"/>
      <c r="E9" s="131"/>
      <c r="F9" s="132"/>
      <c r="G9" s="132"/>
      <c r="H9" s="133"/>
      <c r="I9" s="29"/>
      <c r="J9" s="29"/>
      <c r="K9" s="29"/>
      <c r="L9" s="29"/>
      <c r="M9" s="29"/>
      <c r="N9" s="29"/>
      <c r="O9" s="30"/>
    </row>
    <row r="10" spans="1:15" s="12" customFormat="1" ht="6" customHeight="1" thickBot="1" x14ac:dyDescent="0.5"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s="2" customFormat="1" x14ac:dyDescent="0.4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s="2" customFormat="1" ht="12.6" thickBot="1" x14ac:dyDescent="0.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/>
    </row>
    <row r="13" spans="1:15" s="12" customFormat="1" ht="24" customHeight="1" thickBot="1" x14ac:dyDescent="0.65">
      <c r="A13" s="18"/>
      <c r="B13" s="13" t="s">
        <v>13</v>
      </c>
      <c r="C13" s="14"/>
      <c r="D13" s="14"/>
      <c r="E13" s="53"/>
      <c r="F13" s="15"/>
      <c r="G13" s="15"/>
      <c r="H13" s="15"/>
      <c r="I13" s="15"/>
      <c r="J13" s="16"/>
      <c r="K13" s="16"/>
      <c r="L13" s="16"/>
      <c r="M13" s="16"/>
      <c r="N13" s="16"/>
      <c r="O13" s="17"/>
    </row>
    <row r="14" spans="1:15" s="19" customFormat="1" ht="12" customHeight="1" x14ac:dyDescent="0.6">
      <c r="A14" s="26"/>
      <c r="B14" s="20"/>
      <c r="C14" s="21"/>
      <c r="D14" s="21"/>
      <c r="E14" s="31"/>
      <c r="F14" s="22"/>
      <c r="G14" s="22"/>
      <c r="H14" s="22"/>
      <c r="I14" s="22"/>
      <c r="J14" s="23"/>
      <c r="K14" s="24"/>
      <c r="L14" s="24"/>
      <c r="M14" s="24"/>
      <c r="N14" s="24"/>
      <c r="O14" s="25"/>
    </row>
    <row r="15" spans="1:15" s="2" customFormat="1" x14ac:dyDescent="0.45">
      <c r="B15" s="4"/>
      <c r="C15" s="134" t="s">
        <v>54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6"/>
    </row>
    <row r="16" spans="1:15" s="2" customFormat="1" x14ac:dyDescent="0.45"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/>
    </row>
    <row r="17" spans="2:15" ht="12.6" x14ac:dyDescent="0.45">
      <c r="B17" s="4"/>
      <c r="C17" s="2" t="s">
        <v>55</v>
      </c>
      <c r="D17" s="2"/>
      <c r="E17" s="2"/>
      <c r="F17" s="2"/>
      <c r="G17" s="2"/>
      <c r="H17" s="37">
        <v>-18</v>
      </c>
      <c r="I17" s="38" t="s">
        <v>16</v>
      </c>
      <c r="J17" s="47" t="str">
        <f>IF(H$17&lt;0," ","Attention, les calculs ci-dessous sont")</f>
        <v xml:space="preserve"> </v>
      </c>
      <c r="K17" s="2"/>
      <c r="L17" s="36"/>
      <c r="M17" s="36"/>
      <c r="N17" s="2"/>
      <c r="O17" s="6"/>
    </row>
    <row r="18" spans="2:15" ht="12.6" x14ac:dyDescent="0.45">
      <c r="B18" s="4"/>
      <c r="C18" s="2"/>
      <c r="D18" s="2"/>
      <c r="E18" s="2"/>
      <c r="F18" s="2"/>
      <c r="G18" s="2"/>
      <c r="H18" s="43"/>
      <c r="I18" s="38"/>
      <c r="J18" s="47" t="str">
        <f>IF(H$17&lt;0," ","prévus pour des températures intérieures négatives!")</f>
        <v xml:space="preserve"> </v>
      </c>
      <c r="K18" s="2"/>
      <c r="L18" s="36"/>
      <c r="M18" s="36"/>
      <c r="N18" s="2"/>
      <c r="O18" s="6"/>
    </row>
    <row r="19" spans="2:15" ht="12.6" x14ac:dyDescent="0.45">
      <c r="B19" s="4"/>
      <c r="C19" s="39" t="s">
        <v>17</v>
      </c>
      <c r="D19" s="24"/>
      <c r="E19" s="24"/>
      <c r="H19" s="37">
        <v>5</v>
      </c>
      <c r="I19" s="38" t="s">
        <v>16</v>
      </c>
      <c r="J19" s="41"/>
      <c r="K19" s="41"/>
      <c r="L19" s="46"/>
      <c r="M19" s="46"/>
      <c r="N19" s="46"/>
      <c r="O19" s="6"/>
    </row>
    <row r="20" spans="2:15" s="24" customFormat="1" ht="12.6" x14ac:dyDescent="0.45">
      <c r="B20" s="4"/>
      <c r="C20" s="44"/>
      <c r="H20" s="43"/>
      <c r="I20" s="38"/>
      <c r="J20" s="45"/>
      <c r="K20" s="45"/>
      <c r="L20" s="46"/>
      <c r="M20" s="46"/>
      <c r="N20" s="46"/>
      <c r="O20" s="6"/>
    </row>
    <row r="21" spans="2:15" ht="12.6" x14ac:dyDescent="0.45">
      <c r="B21" s="4"/>
      <c r="C21" s="39" t="s">
        <v>18</v>
      </c>
      <c r="D21" s="24"/>
      <c r="E21" s="24"/>
      <c r="H21" s="37">
        <v>6</v>
      </c>
      <c r="I21" s="38" t="s">
        <v>16</v>
      </c>
      <c r="J21" s="47" t="str">
        <f>IF(H$21&gt;H$19," ","Attention, la température sous la dalle")</f>
        <v xml:space="preserve"> </v>
      </c>
      <c r="K21" s="46"/>
      <c r="L21" s="41"/>
      <c r="M21" s="41"/>
      <c r="N21" s="46"/>
      <c r="O21" s="6"/>
    </row>
    <row r="22" spans="2:15" ht="12.6" x14ac:dyDescent="0.45">
      <c r="B22" s="4"/>
      <c r="C22" s="39"/>
      <c r="D22" s="24"/>
      <c r="E22" s="24"/>
      <c r="H22" s="41"/>
      <c r="I22" s="41"/>
      <c r="J22" s="47" t="str">
        <f>IF(H$21&gt;H$19," ","doit être supérieure à la température")</f>
        <v xml:space="preserve"> </v>
      </c>
      <c r="K22" s="46"/>
      <c r="L22" s="43"/>
      <c r="M22" s="38"/>
      <c r="N22" s="46"/>
      <c r="O22" s="6"/>
    </row>
    <row r="23" spans="2:15" ht="12.6" x14ac:dyDescent="0.45">
      <c r="B23" s="4"/>
      <c r="C23" s="39"/>
      <c r="D23" s="24"/>
      <c r="E23" s="24"/>
      <c r="H23" s="41"/>
      <c r="I23" s="41"/>
      <c r="J23" s="43"/>
      <c r="K23" s="38"/>
      <c r="L23" s="47"/>
      <c r="M23" s="46"/>
      <c r="N23" s="46"/>
      <c r="O23" s="6"/>
    </row>
    <row r="24" spans="2:15" s="2" customFormat="1" ht="12.6" x14ac:dyDescent="0.45">
      <c r="B24" s="4"/>
      <c r="C24" s="136" t="s">
        <v>57</v>
      </c>
      <c r="D24" s="79"/>
      <c r="E24" s="79"/>
      <c r="F24" s="79"/>
      <c r="G24" s="79"/>
      <c r="H24" s="137"/>
      <c r="I24" s="137"/>
      <c r="J24" s="138"/>
      <c r="K24" s="139"/>
      <c r="L24" s="140"/>
      <c r="M24" s="141"/>
      <c r="N24" s="141"/>
      <c r="O24" s="6"/>
    </row>
    <row r="25" spans="2:15" s="2" customFormat="1" ht="12.6" x14ac:dyDescent="0.45">
      <c r="B25" s="4"/>
      <c r="C25" s="91"/>
      <c r="D25" s="24"/>
      <c r="E25" s="24"/>
      <c r="F25" s="24"/>
      <c r="H25" s="41"/>
      <c r="I25" s="41"/>
      <c r="J25" s="43"/>
      <c r="K25" s="38"/>
      <c r="L25" s="47"/>
      <c r="M25" s="46"/>
      <c r="N25" s="46"/>
      <c r="O25" s="6"/>
    </row>
    <row r="26" spans="2:15" s="2" customFormat="1" ht="12.6" x14ac:dyDescent="0.45">
      <c r="B26" s="4"/>
      <c r="C26" s="91" t="s">
        <v>58</v>
      </c>
      <c r="D26" s="24"/>
      <c r="E26" s="24"/>
      <c r="F26" s="24"/>
      <c r="H26" s="41"/>
      <c r="I26" s="41"/>
      <c r="J26" s="43"/>
      <c r="K26" s="38"/>
      <c r="L26" s="47"/>
      <c r="M26" s="46"/>
      <c r="N26" s="46"/>
      <c r="O26" s="6"/>
    </row>
    <row r="27" spans="2:15" s="2" customFormat="1" ht="6" customHeight="1" x14ac:dyDescent="0.45">
      <c r="B27" s="4"/>
      <c r="C27" s="91"/>
      <c r="D27" s="24"/>
      <c r="E27" s="24"/>
      <c r="F27" s="24"/>
      <c r="H27" s="41"/>
      <c r="I27" s="41"/>
      <c r="J27" s="43"/>
      <c r="K27" s="38"/>
      <c r="L27" s="47"/>
      <c r="M27" s="46"/>
      <c r="N27" s="46"/>
      <c r="O27" s="6"/>
    </row>
    <row r="28" spans="2:15" s="92" customFormat="1" ht="20.100000000000001" customHeight="1" x14ac:dyDescent="0.45">
      <c r="B28" s="4"/>
      <c r="C28" s="94"/>
      <c r="D28" s="142" t="s">
        <v>22</v>
      </c>
      <c r="E28" s="143"/>
      <c r="F28" s="143"/>
      <c r="G28" s="143"/>
      <c r="H28" s="146" t="s">
        <v>48</v>
      </c>
      <c r="I28" s="144"/>
      <c r="J28" s="145"/>
      <c r="K28" s="146" t="s">
        <v>42</v>
      </c>
      <c r="L28" s="147"/>
      <c r="M28" s="95"/>
      <c r="N28" s="95"/>
      <c r="O28" s="6"/>
    </row>
    <row r="29" spans="2:15" ht="12.6" x14ac:dyDescent="0.45">
      <c r="B29" s="4"/>
      <c r="C29" s="47"/>
      <c r="D29" s="2" t="s">
        <v>4</v>
      </c>
      <c r="E29" s="41"/>
      <c r="F29" s="43"/>
      <c r="G29" s="2"/>
      <c r="H29" s="37">
        <v>0.15</v>
      </c>
      <c r="I29" s="24" t="s">
        <v>33</v>
      </c>
      <c r="J29" s="90"/>
      <c r="K29" s="37">
        <v>2.2000000000000002</v>
      </c>
      <c r="L29" s="97" t="s">
        <v>30</v>
      </c>
      <c r="M29" s="46"/>
      <c r="N29" s="46"/>
      <c r="O29" s="6"/>
    </row>
    <row r="30" spans="2:15" ht="12.6" x14ac:dyDescent="0.45">
      <c r="B30" s="4"/>
      <c r="C30" s="47"/>
      <c r="D30" s="2"/>
      <c r="E30" s="41"/>
      <c r="F30" s="43"/>
      <c r="G30" s="2"/>
      <c r="H30" s="43"/>
      <c r="I30" s="24"/>
      <c r="J30" s="38"/>
      <c r="K30" s="194" t="s">
        <v>67</v>
      </c>
      <c r="L30" s="97"/>
      <c r="M30" s="46"/>
      <c r="N30" s="46"/>
      <c r="O30" s="6"/>
    </row>
    <row r="31" spans="2:15" ht="8.1" customHeight="1" x14ac:dyDescent="0.45">
      <c r="B31" s="4"/>
      <c r="C31" s="47"/>
      <c r="D31" s="2"/>
      <c r="E31" s="41"/>
      <c r="F31" s="43"/>
      <c r="G31" s="2"/>
      <c r="H31" s="59"/>
      <c r="I31" s="59"/>
      <c r="J31" s="38"/>
      <c r="K31" s="24"/>
      <c r="L31" s="97"/>
      <c r="M31" s="46"/>
      <c r="N31" s="46"/>
      <c r="O31" s="6"/>
    </row>
    <row r="32" spans="2:15" ht="12.6" x14ac:dyDescent="0.45">
      <c r="B32" s="4"/>
      <c r="C32" s="47"/>
      <c r="D32" s="2" t="s">
        <v>3</v>
      </c>
      <c r="E32" s="41"/>
      <c r="F32" s="43"/>
      <c r="G32" s="2"/>
      <c r="H32" s="37">
        <v>0.04</v>
      </c>
      <c r="I32" s="24" t="s">
        <v>33</v>
      </c>
      <c r="J32" s="38"/>
      <c r="K32" s="37">
        <v>2.8000000000000001E-2</v>
      </c>
      <c r="L32" s="97" t="s">
        <v>30</v>
      </c>
      <c r="M32" s="96"/>
      <c r="N32" s="46"/>
      <c r="O32" s="6"/>
    </row>
    <row r="33" spans="2:15" ht="12.6" x14ac:dyDescent="0.45">
      <c r="B33" s="4"/>
      <c r="C33" s="47"/>
      <c r="D33" s="2"/>
      <c r="E33" s="41"/>
      <c r="F33" s="43"/>
      <c r="G33" s="2"/>
      <c r="H33" s="43"/>
      <c r="I33" s="24"/>
      <c r="J33" s="38"/>
      <c r="K33" s="194" t="s">
        <v>66</v>
      </c>
      <c r="L33" s="97"/>
      <c r="M33" s="96"/>
      <c r="N33" s="46"/>
      <c r="O33" s="6"/>
    </row>
    <row r="34" spans="2:15" ht="8.1" customHeight="1" x14ac:dyDescent="0.45">
      <c r="B34" s="4"/>
      <c r="C34" s="47"/>
      <c r="D34" s="2"/>
      <c r="E34" s="41"/>
      <c r="F34" s="43"/>
      <c r="G34" s="2"/>
      <c r="H34" s="2"/>
      <c r="I34" s="2"/>
      <c r="J34" s="38"/>
      <c r="K34" s="2"/>
      <c r="L34" s="97"/>
      <c r="M34" s="46"/>
      <c r="N34" s="46"/>
      <c r="O34" s="6"/>
    </row>
    <row r="35" spans="2:15" ht="14.25" customHeight="1" x14ac:dyDescent="0.45">
      <c r="B35" s="4"/>
      <c r="C35" s="47"/>
      <c r="D35" s="2" t="s">
        <v>2</v>
      </c>
      <c r="E35" s="41"/>
      <c r="F35" s="43"/>
      <c r="G35" s="2"/>
      <c r="H35" s="37">
        <v>7.0000000000000007E-2</v>
      </c>
      <c r="I35" s="59" t="s">
        <v>33</v>
      </c>
      <c r="J35" s="38"/>
      <c r="K35" s="37">
        <v>2.2000000000000002</v>
      </c>
      <c r="L35" s="97" t="s">
        <v>30</v>
      </c>
      <c r="M35" s="46"/>
      <c r="N35" s="46"/>
      <c r="O35" s="6"/>
    </row>
    <row r="36" spans="2:15" ht="14.25" customHeight="1" x14ac:dyDescent="0.45">
      <c r="B36" s="4"/>
      <c r="C36" s="47"/>
      <c r="D36" s="2"/>
      <c r="E36" s="41"/>
      <c r="F36" s="43"/>
      <c r="G36" s="2"/>
      <c r="H36" s="43"/>
      <c r="I36" s="59"/>
      <c r="J36" s="38"/>
      <c r="K36" s="194" t="s">
        <v>67</v>
      </c>
      <c r="L36" s="97"/>
      <c r="M36" s="46"/>
      <c r="N36" s="46"/>
      <c r="O36" s="6"/>
    </row>
    <row r="37" spans="2:15" ht="15" customHeight="1" x14ac:dyDescent="0.45">
      <c r="B37" s="4"/>
      <c r="C37" s="47"/>
      <c r="D37" s="2"/>
      <c r="E37" s="24"/>
      <c r="F37" s="24"/>
      <c r="G37" s="24"/>
      <c r="H37" s="2"/>
      <c r="I37" s="43"/>
      <c r="J37" s="38"/>
      <c r="K37" s="41"/>
      <c r="L37" s="41"/>
      <c r="M37" s="46"/>
      <c r="N37" s="46"/>
      <c r="O37" s="6"/>
    </row>
    <row r="38" spans="2:15" ht="12.6" x14ac:dyDescent="0.45">
      <c r="B38" s="4"/>
      <c r="C38" s="88"/>
      <c r="D38" s="2" t="s">
        <v>41</v>
      </c>
      <c r="E38" s="2"/>
      <c r="F38" s="2"/>
      <c r="G38" s="2"/>
      <c r="H38" s="2"/>
      <c r="I38" s="38"/>
      <c r="J38" s="47"/>
      <c r="K38" s="37">
        <v>0.12</v>
      </c>
      <c r="L38" s="89" t="s">
        <v>21</v>
      </c>
      <c r="M38" s="46"/>
      <c r="N38" s="46"/>
      <c r="O38" s="6"/>
    </row>
    <row r="39" spans="2:15" ht="12.6" x14ac:dyDescent="0.45">
      <c r="B39" s="4"/>
      <c r="C39" s="88"/>
      <c r="D39" s="2"/>
      <c r="E39" s="2"/>
      <c r="F39" s="2"/>
      <c r="G39" s="2"/>
      <c r="H39" s="2"/>
      <c r="I39" s="38"/>
      <c r="J39" s="47"/>
      <c r="K39" s="194" t="s">
        <v>68</v>
      </c>
      <c r="L39" s="89"/>
      <c r="M39" s="46"/>
      <c r="N39" s="46"/>
      <c r="O39" s="6"/>
    </row>
    <row r="40" spans="2:15" ht="12.6" x14ac:dyDescent="0.45">
      <c r="B40" s="4"/>
      <c r="C40" s="2"/>
      <c r="D40" s="2"/>
      <c r="E40" s="2"/>
      <c r="F40" s="2"/>
      <c r="G40" s="2"/>
      <c r="H40" s="38"/>
      <c r="I40" s="47"/>
      <c r="J40" s="43"/>
      <c r="K40" s="89"/>
      <c r="L40" s="88"/>
      <c r="M40" s="46"/>
      <c r="N40" s="46"/>
      <c r="O40" s="6"/>
    </row>
    <row r="41" spans="2:15" x14ac:dyDescent="0.45">
      <c r="B41" s="4"/>
      <c r="C41" s="69" t="s">
        <v>59</v>
      </c>
      <c r="D41" s="55"/>
      <c r="E41" s="55"/>
      <c r="F41" s="55"/>
      <c r="G41" s="55"/>
      <c r="H41" s="51"/>
      <c r="I41" s="51"/>
      <c r="J41" s="51"/>
      <c r="O41" s="6"/>
    </row>
    <row r="42" spans="2:15" x14ac:dyDescent="0.45">
      <c r="B42" s="4"/>
      <c r="C42" s="69"/>
      <c r="D42" s="55"/>
      <c r="E42" s="55"/>
      <c r="F42" s="55"/>
      <c r="G42" s="55"/>
      <c r="H42" s="51"/>
      <c r="I42" s="51"/>
      <c r="J42" s="51"/>
      <c r="O42" s="6"/>
    </row>
    <row r="43" spans="2:15" ht="12.6" x14ac:dyDescent="0.45">
      <c r="B43" s="4"/>
      <c r="C43" s="51"/>
      <c r="D43" s="150" t="s">
        <v>34</v>
      </c>
      <c r="E43" s="45"/>
      <c r="F43" s="37">
        <v>3.6</v>
      </c>
      <c r="G43" s="36" t="s">
        <v>33</v>
      </c>
      <c r="H43" s="151" t="s">
        <v>35</v>
      </c>
      <c r="I43" s="36"/>
      <c r="J43" s="37">
        <v>4.8</v>
      </c>
      <c r="K43" s="44" t="s">
        <v>33</v>
      </c>
      <c r="L43" s="51"/>
      <c r="M43" s="51"/>
      <c r="N43" s="51"/>
      <c r="O43" s="6"/>
    </row>
    <row r="44" spans="2:15" s="24" customFormat="1" x14ac:dyDescent="0.45">
      <c r="B44" s="4"/>
      <c r="C44" s="36"/>
      <c r="D44" s="44"/>
      <c r="E44" s="36"/>
      <c r="F44" s="36"/>
      <c r="G44" s="36"/>
      <c r="H44" s="78"/>
      <c r="K44" s="36"/>
      <c r="O44" s="6"/>
    </row>
    <row r="45" spans="2:15" x14ac:dyDescent="0.45">
      <c r="B45" s="4"/>
      <c r="C45" s="36"/>
      <c r="D45" s="150" t="s">
        <v>36</v>
      </c>
      <c r="E45" s="36"/>
      <c r="F45" s="36"/>
      <c r="G45" s="36"/>
      <c r="H45" s="64">
        <f>F43*J43</f>
        <v>17.28</v>
      </c>
      <c r="I45" s="51" t="s">
        <v>37</v>
      </c>
      <c r="J45" s="51"/>
      <c r="K45" s="36"/>
      <c r="L45" s="51"/>
      <c r="M45" s="51"/>
      <c r="N45" s="51"/>
      <c r="O45" s="6"/>
    </row>
    <row r="46" spans="2:15" ht="16" customHeight="1" x14ac:dyDescent="0.45">
      <c r="B46" s="4"/>
      <c r="C46" s="39"/>
      <c r="D46" s="24"/>
      <c r="E46" s="24"/>
      <c r="H46" s="41"/>
      <c r="I46" s="41"/>
      <c r="J46" s="43"/>
      <c r="K46" s="38"/>
      <c r="L46" s="47"/>
      <c r="M46" s="46"/>
      <c r="N46" s="46"/>
      <c r="O46" s="6"/>
    </row>
    <row r="47" spans="2:15" s="2" customFormat="1" ht="12.6" x14ac:dyDescent="0.45">
      <c r="B47" s="4"/>
      <c r="C47" s="136" t="s">
        <v>56</v>
      </c>
      <c r="D47" s="79"/>
      <c r="E47" s="79"/>
      <c r="F47" s="79"/>
      <c r="G47" s="79"/>
      <c r="H47" s="137"/>
      <c r="I47" s="137"/>
      <c r="J47" s="138"/>
      <c r="K47" s="139"/>
      <c r="L47" s="140"/>
      <c r="M47" s="141"/>
      <c r="N47" s="141"/>
      <c r="O47" s="6"/>
    </row>
    <row r="48" spans="2:15" s="2" customFormat="1" ht="8.1" customHeight="1" x14ac:dyDescent="0.45">
      <c r="B48" s="4"/>
      <c r="C48" s="91"/>
      <c r="D48" s="24"/>
      <c r="E48" s="24"/>
      <c r="F48" s="24"/>
      <c r="H48" s="41"/>
      <c r="I48" s="41"/>
      <c r="J48" s="43"/>
      <c r="K48" s="38"/>
      <c r="L48" s="47"/>
      <c r="M48" s="46"/>
      <c r="N48" s="46"/>
      <c r="O48" s="6"/>
    </row>
    <row r="49" spans="2:15" ht="12.6" x14ac:dyDescent="0.45">
      <c r="B49" s="4"/>
      <c r="C49" s="69" t="s">
        <v>29</v>
      </c>
      <c r="D49" s="2"/>
      <c r="E49" s="36"/>
      <c r="F49" s="24"/>
      <c r="G49" s="51"/>
      <c r="H49" s="2" t="s">
        <v>9</v>
      </c>
      <c r="I49" s="51"/>
      <c r="J49" s="37">
        <v>0.6</v>
      </c>
      <c r="K49" s="24" t="s">
        <v>30</v>
      </c>
      <c r="L49" s="24"/>
      <c r="M49" s="51"/>
      <c r="N49" s="51"/>
      <c r="O49" s="6"/>
    </row>
    <row r="50" spans="2:15" ht="12.6" x14ac:dyDescent="0.45">
      <c r="B50" s="4"/>
      <c r="C50" s="69"/>
      <c r="D50" s="2"/>
      <c r="E50" s="36"/>
      <c r="F50" s="24"/>
      <c r="G50" s="51"/>
      <c r="H50" s="2"/>
      <c r="I50" s="51"/>
      <c r="J50" s="194" t="s">
        <v>69</v>
      </c>
      <c r="K50" s="24"/>
      <c r="L50" s="24"/>
      <c r="M50" s="51"/>
      <c r="N50" s="51"/>
      <c r="O50" s="6"/>
    </row>
    <row r="51" spans="2:15" ht="6" customHeight="1" x14ac:dyDescent="0.45">
      <c r="B51" s="4"/>
      <c r="C51" s="24"/>
      <c r="D51" s="2"/>
      <c r="E51" s="36"/>
      <c r="F51" s="24"/>
      <c r="G51" s="51"/>
      <c r="H51" s="2"/>
      <c r="I51" s="51"/>
      <c r="J51" s="36"/>
      <c r="K51" s="24"/>
      <c r="L51" s="24"/>
      <c r="M51" s="51"/>
      <c r="N51" s="51"/>
      <c r="O51" s="6"/>
    </row>
    <row r="52" spans="2:15" ht="12.6" x14ac:dyDescent="0.45">
      <c r="B52" s="4"/>
      <c r="C52" s="24"/>
      <c r="D52" s="2"/>
      <c r="E52" s="36"/>
      <c r="F52" s="24"/>
      <c r="G52" s="24"/>
      <c r="H52" s="2" t="s">
        <v>10</v>
      </c>
      <c r="I52" s="51"/>
      <c r="J52" s="37">
        <v>1.5</v>
      </c>
      <c r="K52" s="24" t="s">
        <v>30</v>
      </c>
      <c r="L52" s="24"/>
      <c r="M52" s="51"/>
      <c r="N52" s="51"/>
      <c r="O52" s="6"/>
    </row>
    <row r="53" spans="2:15" ht="12.6" x14ac:dyDescent="0.45">
      <c r="B53" s="4"/>
      <c r="C53" s="24"/>
      <c r="D53" s="2"/>
      <c r="E53" s="36"/>
      <c r="F53" s="24"/>
      <c r="G53" s="24"/>
      <c r="H53" s="2"/>
      <c r="I53" s="51"/>
      <c r="J53" s="194" t="s">
        <v>70</v>
      </c>
      <c r="K53" s="24"/>
      <c r="L53" s="24"/>
      <c r="M53" s="51"/>
      <c r="N53" s="51"/>
      <c r="O53" s="6"/>
    </row>
    <row r="54" spans="2:15" ht="12.6" x14ac:dyDescent="0.45">
      <c r="B54" s="4"/>
      <c r="C54" s="24"/>
      <c r="D54" s="2"/>
      <c r="E54" s="36"/>
      <c r="F54" s="43"/>
      <c r="G54" s="24"/>
      <c r="H54" s="24"/>
      <c r="I54" s="24"/>
      <c r="J54" s="24"/>
      <c r="K54" s="51"/>
      <c r="L54" s="51"/>
      <c r="M54" s="51"/>
      <c r="N54" s="51"/>
      <c r="O54" s="6"/>
    </row>
    <row r="55" spans="2:15" ht="12.6" x14ac:dyDescent="0.45">
      <c r="B55" s="4"/>
      <c r="C55" s="148" t="s">
        <v>32</v>
      </c>
      <c r="D55" s="2"/>
      <c r="E55" s="36"/>
      <c r="F55" s="43"/>
      <c r="G55" s="24"/>
      <c r="H55" s="76"/>
      <c r="I55" s="51"/>
      <c r="J55" s="37">
        <v>0</v>
      </c>
      <c r="K55" s="24" t="s">
        <v>33</v>
      </c>
      <c r="L55" s="149" t="str">
        <f>IF(OR(J55=0,J55=1,J55=2)," ","Erreur ! Choisir entre 0, 1 ou 2 !")</f>
        <v xml:space="preserve"> </v>
      </c>
      <c r="M55" s="51"/>
      <c r="N55" s="51"/>
      <c r="O55" s="6"/>
    </row>
    <row r="56" spans="2:15" s="24" customFormat="1" ht="12.6" thickBot="1" x14ac:dyDescent="0.5">
      <c r="B56" s="9"/>
      <c r="C56" s="152"/>
      <c r="D56" s="10"/>
      <c r="E56" s="10"/>
      <c r="F56" s="10"/>
      <c r="G56" s="10"/>
      <c r="H56" s="153"/>
      <c r="I56" s="153"/>
      <c r="J56" s="154"/>
      <c r="K56" s="153"/>
      <c r="L56" s="155"/>
      <c r="M56" s="155"/>
      <c r="N56" s="155"/>
      <c r="O56" s="8"/>
    </row>
    <row r="57" spans="2:15" s="12" customFormat="1" ht="12" customHeight="1" thickBot="1" x14ac:dyDescent="0.5">
      <c r="C57" s="18"/>
      <c r="D57" s="18"/>
      <c r="E57" s="18"/>
      <c r="F57" s="18"/>
      <c r="G57" s="18"/>
      <c r="H57" s="18"/>
      <c r="I57" s="18"/>
      <c r="J57" s="18"/>
    </row>
    <row r="58" spans="2:15" s="12" customFormat="1" ht="24" customHeight="1" thickBot="1" x14ac:dyDescent="0.65">
      <c r="B58" s="13" t="s">
        <v>38</v>
      </c>
      <c r="C58" s="14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59" spans="2:15" s="19" customFormat="1" ht="12" customHeight="1" x14ac:dyDescent="0.6">
      <c r="B59" s="73"/>
      <c r="C59" s="21"/>
      <c r="D59" s="74"/>
      <c r="E59" s="75"/>
      <c r="F59" s="65"/>
      <c r="G59" s="65"/>
      <c r="H59" s="156"/>
      <c r="I59" s="156"/>
      <c r="J59" s="156"/>
      <c r="K59" s="157"/>
      <c r="L59" s="157"/>
      <c r="M59" s="157"/>
      <c r="N59" s="158"/>
      <c r="O59" s="159"/>
    </row>
    <row r="60" spans="2:15" s="24" customFormat="1" x14ac:dyDescent="0.45">
      <c r="B60" s="67"/>
      <c r="C60" s="44" t="s">
        <v>20</v>
      </c>
      <c r="H60" s="52"/>
      <c r="I60" s="52"/>
      <c r="J60" s="50">
        <f>IF(OR(H17&gt;=0,H21&lt;=H19,NOT(OR(J55=0,J55=1,J55=2))),"erreur",H94-H92)</f>
        <v>6.844868251570503</v>
      </c>
      <c r="K60" s="96" t="s">
        <v>19</v>
      </c>
      <c r="L60" s="52"/>
      <c r="M60" s="46"/>
      <c r="N60" s="46"/>
      <c r="O60" s="68"/>
    </row>
    <row r="61" spans="2:15" s="24" customFormat="1" x14ac:dyDescent="0.45">
      <c r="B61" s="67"/>
      <c r="C61" s="44"/>
      <c r="H61" s="52"/>
      <c r="I61" s="52"/>
      <c r="J61" s="49"/>
      <c r="K61" s="52"/>
      <c r="L61" s="46"/>
      <c r="M61" s="46"/>
      <c r="N61" s="46"/>
      <c r="O61" s="68"/>
    </row>
    <row r="62" spans="2:15" s="12" customFormat="1" ht="12" customHeight="1" x14ac:dyDescent="0.45">
      <c r="B62" s="160"/>
      <c r="C62" s="85" t="s">
        <v>40</v>
      </c>
      <c r="D62" s="82"/>
      <c r="E62" s="82"/>
      <c r="F62" s="18"/>
      <c r="G62" s="26"/>
      <c r="H62" s="24"/>
      <c r="I62" s="82"/>
      <c r="J62" s="83">
        <f>IF(OR(H17&gt;=0,H21&lt;=H19,NOT(OR(J55=0,J55=1,J55=2))),"erreur",J60*H45)</f>
        <v>118.27932338713831</v>
      </c>
      <c r="K62" s="84" t="s">
        <v>39</v>
      </c>
      <c r="L62" s="26"/>
      <c r="M62" s="81"/>
      <c r="N62" s="26"/>
      <c r="O62" s="161"/>
    </row>
    <row r="63" spans="2:15" s="12" customFormat="1" ht="12" customHeight="1" thickBot="1" x14ac:dyDescent="0.5">
      <c r="B63" s="162"/>
      <c r="C63" s="163"/>
      <c r="D63" s="164"/>
      <c r="E63" s="164"/>
      <c r="F63" s="165"/>
      <c r="G63" s="164"/>
      <c r="H63" s="163"/>
      <c r="I63" s="163"/>
      <c r="J63" s="166"/>
      <c r="K63" s="167"/>
      <c r="L63" s="10"/>
      <c r="M63" s="167"/>
      <c r="N63" s="155"/>
      <c r="O63" s="168"/>
    </row>
    <row r="64" spans="2:15" s="12" customFormat="1" ht="12" customHeight="1" thickBot="1" x14ac:dyDescent="0.5">
      <c r="C64" s="18"/>
      <c r="D64" s="18"/>
      <c r="E64" s="18"/>
      <c r="F64" s="34"/>
      <c r="G64" s="18"/>
      <c r="H64" s="18"/>
      <c r="I64" s="18"/>
      <c r="J64" s="80"/>
      <c r="K64" s="82"/>
      <c r="L64" s="24"/>
      <c r="M64" s="82"/>
      <c r="N64" s="46"/>
    </row>
    <row r="65" spans="2:15" s="12" customFormat="1" ht="24" customHeight="1" thickBot="1" x14ac:dyDescent="0.65">
      <c r="B65" s="13" t="s">
        <v>31</v>
      </c>
      <c r="C65" s="14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</row>
    <row r="66" spans="2:15" s="19" customFormat="1" ht="10" customHeight="1" x14ac:dyDescent="0.6">
      <c r="B66" s="73"/>
      <c r="C66" s="21"/>
      <c r="D66" s="74"/>
      <c r="E66" s="75"/>
      <c r="F66" s="75"/>
      <c r="G66" s="75"/>
      <c r="H66" s="156"/>
      <c r="I66" s="156"/>
      <c r="J66" s="156"/>
      <c r="K66" s="157"/>
      <c r="L66" s="157"/>
      <c r="M66" s="157"/>
      <c r="N66" s="157"/>
      <c r="O66" s="159"/>
    </row>
    <row r="67" spans="2:15" s="24" customFormat="1" x14ac:dyDescent="0.45">
      <c r="B67" s="67"/>
      <c r="C67" s="187" t="s">
        <v>43</v>
      </c>
      <c r="D67" s="79"/>
      <c r="E67" s="79"/>
      <c r="F67" s="79"/>
      <c r="G67" s="79"/>
      <c r="H67" s="79"/>
      <c r="J67" s="185" t="s">
        <v>50</v>
      </c>
      <c r="K67" s="79"/>
      <c r="L67" s="186"/>
      <c r="M67" s="186"/>
      <c r="N67" s="186"/>
      <c r="O67" s="68"/>
    </row>
    <row r="68" spans="2:15" s="24" customFormat="1" ht="6" customHeight="1" x14ac:dyDescent="0.45">
      <c r="B68" s="67"/>
      <c r="C68" s="105"/>
      <c r="J68" s="106"/>
      <c r="L68" s="48"/>
      <c r="M68" s="48"/>
      <c r="N68" s="48"/>
      <c r="O68" s="68"/>
    </row>
    <row r="69" spans="2:15" ht="24.6" x14ac:dyDescent="0.45">
      <c r="B69" s="4"/>
      <c r="C69" s="183" t="s">
        <v>22</v>
      </c>
      <c r="D69" s="93" t="s">
        <v>48</v>
      </c>
      <c r="E69" s="93"/>
      <c r="F69" s="93" t="s">
        <v>42</v>
      </c>
      <c r="G69" s="93"/>
      <c r="H69" s="93" t="s">
        <v>49</v>
      </c>
      <c r="I69" s="42"/>
      <c r="J69" s="66"/>
      <c r="K69" s="42"/>
      <c r="L69" s="42" t="s">
        <v>11</v>
      </c>
      <c r="M69" s="42"/>
      <c r="N69" s="42" t="s">
        <v>12</v>
      </c>
      <c r="O69" s="58"/>
    </row>
    <row r="70" spans="2:15" x14ac:dyDescent="0.45">
      <c r="B70" s="4"/>
      <c r="C70" s="62"/>
      <c r="D70" s="42" t="s">
        <v>45</v>
      </c>
      <c r="E70" s="42"/>
      <c r="F70" s="42" t="s">
        <v>46</v>
      </c>
      <c r="G70" s="42"/>
      <c r="H70" s="42" t="s">
        <v>47</v>
      </c>
      <c r="I70" s="42"/>
      <c r="J70" s="66"/>
      <c r="K70" s="42"/>
      <c r="L70" s="54"/>
      <c r="M70" s="42"/>
      <c r="N70" s="54"/>
      <c r="O70" s="58"/>
    </row>
    <row r="71" spans="2:15" x14ac:dyDescent="0.45">
      <c r="B71" s="4"/>
      <c r="C71" s="62"/>
      <c r="D71" s="42"/>
      <c r="E71" s="42"/>
      <c r="F71" s="42"/>
      <c r="G71" s="42"/>
      <c r="H71" s="42"/>
      <c r="I71" s="61"/>
      <c r="J71" s="62" t="s">
        <v>24</v>
      </c>
      <c r="K71" s="42"/>
      <c r="L71" s="107">
        <f>$H17</f>
        <v>-18</v>
      </c>
      <c r="M71" s="108"/>
      <c r="N71" s="107">
        <f>IF(H17&lt;0,N73-$H72*(H$21-$H$17)/H$80,"erreur")</f>
        <v>-18</v>
      </c>
      <c r="O71" s="58"/>
    </row>
    <row r="72" spans="2:15" ht="12.6" x14ac:dyDescent="0.45">
      <c r="B72" s="4"/>
      <c r="C72" s="4" t="s">
        <v>23</v>
      </c>
      <c r="D72" s="2"/>
      <c r="E72" s="2"/>
      <c r="F72" s="2"/>
      <c r="G72" s="2"/>
      <c r="H72" s="64">
        <f>K38</f>
        <v>0.12</v>
      </c>
      <c r="I72" s="43"/>
      <c r="J72" s="4"/>
      <c r="K72" s="2"/>
      <c r="L72" s="109"/>
      <c r="M72" s="110"/>
      <c r="N72" s="182"/>
      <c r="O72" s="178"/>
    </row>
    <row r="73" spans="2:15" x14ac:dyDescent="0.45">
      <c r="B73" s="4"/>
      <c r="C73" s="4"/>
      <c r="D73" s="2"/>
      <c r="E73" s="2"/>
      <c r="F73" s="2"/>
      <c r="G73" s="2"/>
      <c r="H73" s="60"/>
      <c r="I73" s="36"/>
      <c r="J73" s="4" t="s">
        <v>25</v>
      </c>
      <c r="K73" s="2"/>
      <c r="L73" s="107">
        <f>L71+$H72*($H$19-$H$17)/(IF( $F$86="x",$J$86,IF($F$87="x",$J$87,$J$88)))</f>
        <v>-17.074417119131269</v>
      </c>
      <c r="M73" s="108"/>
      <c r="N73" s="107">
        <f>N75-$H74*(H$21-$H$17)/H$80</f>
        <v>-16.253032928942808</v>
      </c>
      <c r="O73" s="178"/>
    </row>
    <row r="74" spans="2:15" ht="12.6" x14ac:dyDescent="0.45">
      <c r="B74" s="4"/>
      <c r="C74" s="4" t="s">
        <v>2</v>
      </c>
      <c r="D74" s="64">
        <f>H35</f>
        <v>7.0000000000000007E-2</v>
      </c>
      <c r="E74" s="59"/>
      <c r="F74" s="64">
        <f>K35</f>
        <v>2.2000000000000002</v>
      </c>
      <c r="G74" s="43"/>
      <c r="H74" s="64">
        <f>D74/F74</f>
        <v>3.1818181818181822E-2</v>
      </c>
      <c r="I74" s="52"/>
      <c r="J74" s="4"/>
      <c r="K74" s="2"/>
      <c r="L74" s="111"/>
      <c r="M74" s="110"/>
      <c r="N74" s="111"/>
      <c r="O74" s="6"/>
    </row>
    <row r="75" spans="2:15" x14ac:dyDescent="0.45">
      <c r="B75" s="4"/>
      <c r="C75" s="4"/>
      <c r="D75" s="59"/>
      <c r="E75" s="59"/>
      <c r="F75" s="24"/>
      <c r="G75" s="24"/>
      <c r="H75" s="63"/>
      <c r="I75" s="45"/>
      <c r="J75" s="4" t="s">
        <v>27</v>
      </c>
      <c r="K75" s="2"/>
      <c r="L75" s="107">
        <f>L73+$H74*($H$19-$H$17)/(IF( $F$86="x",$J$86,IF($F$87="x",$J$87,$J$88)))</f>
        <v>-16.828997415870621</v>
      </c>
      <c r="M75" s="108"/>
      <c r="N75" s="107">
        <f>N77-$H76*(H$21-$H$17)/H$80</f>
        <v>-15.789821963132187</v>
      </c>
      <c r="O75" s="6"/>
    </row>
    <row r="76" spans="2:15" ht="12.6" x14ac:dyDescent="0.45">
      <c r="B76" s="4"/>
      <c r="C76" s="4" t="s">
        <v>3</v>
      </c>
      <c r="D76" s="64">
        <f>H32</f>
        <v>0.04</v>
      </c>
      <c r="E76" s="24"/>
      <c r="F76" s="64">
        <f>K32</f>
        <v>2.8000000000000001E-2</v>
      </c>
      <c r="G76" s="43"/>
      <c r="H76" s="64">
        <f>D76/F76</f>
        <v>1.4285714285714286</v>
      </c>
      <c r="I76" s="52"/>
      <c r="J76" s="4"/>
      <c r="K76" s="2"/>
      <c r="L76" s="111"/>
      <c r="M76" s="110"/>
      <c r="N76" s="112"/>
      <c r="O76" s="6"/>
    </row>
    <row r="77" spans="2:15" x14ac:dyDescent="0.45">
      <c r="B77" s="4"/>
      <c r="C77" s="4"/>
      <c r="D77" s="24"/>
      <c r="E77" s="24"/>
      <c r="F77" s="100"/>
      <c r="G77" s="24"/>
      <c r="H77" s="63"/>
      <c r="I77" s="45"/>
      <c r="J77" s="4" t="s">
        <v>28</v>
      </c>
      <c r="K77" s="2"/>
      <c r="L77" s="107">
        <f>L75+$H76*($H$19-$H$17)/(IF( $F$86="x",$J$86,IF($F$87="x",$J$87,$J$88)))</f>
        <v>-5.8101535960047617</v>
      </c>
      <c r="M77" s="108"/>
      <c r="N77" s="107">
        <f>H21-$H78*(H$21-$H$17)/H$80</f>
        <v>5.0074050732629587</v>
      </c>
      <c r="O77" s="6"/>
    </row>
    <row r="78" spans="2:15" ht="12.6" x14ac:dyDescent="0.45">
      <c r="B78" s="4"/>
      <c r="C78" s="101" t="s">
        <v>4</v>
      </c>
      <c r="D78" s="102">
        <f>H29</f>
        <v>0.15</v>
      </c>
      <c r="E78" s="104"/>
      <c r="F78" s="102">
        <f>K29</f>
        <v>2.2000000000000002</v>
      </c>
      <c r="G78" s="103"/>
      <c r="H78" s="64">
        <f>D78/F78</f>
        <v>6.8181818181818177E-2</v>
      </c>
      <c r="I78" s="52"/>
      <c r="J78" s="67"/>
      <c r="K78" s="2"/>
      <c r="L78" s="112"/>
      <c r="M78" s="113"/>
      <c r="N78" s="112"/>
      <c r="O78" s="6"/>
    </row>
    <row r="79" spans="2:15" ht="12.6" x14ac:dyDescent="0.45">
      <c r="B79" s="4"/>
      <c r="C79" s="4"/>
      <c r="D79" s="43"/>
      <c r="E79" s="24"/>
      <c r="F79" s="43"/>
      <c r="G79" s="43"/>
      <c r="H79" s="52"/>
      <c r="I79" s="52"/>
      <c r="J79" s="4" t="s">
        <v>26</v>
      </c>
      <c r="K79" s="2"/>
      <c r="L79" s="107">
        <f>L77+$H78*($H$19-$H$17)/(IF( $F$86="x",$J$86,IF($F$87="x",$J$87,$J$88)))</f>
        <v>-5.2842542318748</v>
      </c>
      <c r="M79" s="114"/>
      <c r="N79" s="107">
        <f>IF(H21&gt;H19,H21,"erreur")</f>
        <v>6</v>
      </c>
      <c r="O79" s="6"/>
    </row>
    <row r="80" spans="2:15" x14ac:dyDescent="0.45">
      <c r="B80" s="4"/>
      <c r="C80" s="184" t="s">
        <v>44</v>
      </c>
      <c r="D80" s="24"/>
      <c r="E80" s="24"/>
      <c r="F80" s="49"/>
      <c r="G80" s="2"/>
      <c r="H80" s="50">
        <f>SUM(H72:H78)</f>
        <v>1.6485714285714286</v>
      </c>
      <c r="I80" s="45"/>
      <c r="J80" s="66"/>
      <c r="K80" s="52"/>
      <c r="L80" s="42"/>
      <c r="M80" s="42"/>
      <c r="N80" s="71"/>
      <c r="O80" s="6"/>
    </row>
    <row r="81" spans="2:15" ht="6" customHeight="1" x14ac:dyDescent="0.45">
      <c r="B81" s="4"/>
      <c r="C81" s="44"/>
      <c r="D81" s="24"/>
      <c r="E81" s="24"/>
      <c r="F81" s="24"/>
      <c r="G81" s="24"/>
      <c r="H81" s="45"/>
      <c r="I81" s="45"/>
      <c r="J81" s="40"/>
      <c r="K81" s="52"/>
      <c r="L81" s="52"/>
      <c r="M81" s="52"/>
      <c r="N81" s="52"/>
      <c r="O81" s="6"/>
    </row>
    <row r="82" spans="2:15" s="24" customFormat="1" x14ac:dyDescent="0.45">
      <c r="B82" s="67"/>
      <c r="C82" s="44"/>
      <c r="H82" s="45"/>
      <c r="I82" s="45"/>
      <c r="J82" s="49"/>
      <c r="K82" s="45"/>
      <c r="L82" s="46"/>
      <c r="M82" s="46"/>
      <c r="N82" s="46"/>
      <c r="O82" s="68"/>
    </row>
    <row r="83" spans="2:15" s="5" customFormat="1" ht="26.1" customHeight="1" x14ac:dyDescent="0.45">
      <c r="B83" s="66"/>
      <c r="C83" s="201" t="s">
        <v>5</v>
      </c>
      <c r="D83" s="202"/>
      <c r="E83" s="202"/>
      <c r="F83" s="203"/>
      <c r="G83" s="42"/>
      <c r="H83" s="195" t="s">
        <v>53</v>
      </c>
      <c r="I83" s="196"/>
      <c r="J83" s="197"/>
      <c r="K83" s="49"/>
      <c r="L83" s="61"/>
      <c r="M83" s="61"/>
      <c r="N83" s="61"/>
      <c r="O83" s="57"/>
    </row>
    <row r="84" spans="2:15" s="5" customFormat="1" x14ac:dyDescent="0.45">
      <c r="B84" s="66"/>
      <c r="C84" s="198"/>
      <c r="D84" s="199"/>
      <c r="E84" s="199"/>
      <c r="F84" s="200"/>
      <c r="G84" s="42"/>
      <c r="H84" s="174" t="s">
        <v>51</v>
      </c>
      <c r="I84" s="176"/>
      <c r="J84" s="177" t="s">
        <v>52</v>
      </c>
      <c r="K84" s="49"/>
      <c r="L84" s="61"/>
      <c r="M84" s="61"/>
      <c r="N84" s="61"/>
      <c r="O84" s="57"/>
    </row>
    <row r="85" spans="2:15" s="5" customFormat="1" ht="6" customHeight="1" x14ac:dyDescent="0.45">
      <c r="B85" s="66"/>
      <c r="C85" s="172"/>
      <c r="D85" s="86"/>
      <c r="E85" s="86"/>
      <c r="F85" s="173"/>
      <c r="G85" s="42"/>
      <c r="H85" s="175"/>
      <c r="I85" s="42"/>
      <c r="J85" s="175"/>
      <c r="K85" s="49"/>
      <c r="L85" s="61"/>
      <c r="M85" s="61"/>
      <c r="N85" s="61"/>
      <c r="O85" s="57"/>
    </row>
    <row r="86" spans="2:15" x14ac:dyDescent="0.45">
      <c r="B86" s="4"/>
      <c r="C86" s="72" t="s">
        <v>6</v>
      </c>
      <c r="D86" s="3"/>
      <c r="E86" s="3"/>
      <c r="F86" s="77" t="str">
        <f>IF(J55=0,"x","")</f>
        <v>x</v>
      </c>
      <c r="G86" s="36"/>
      <c r="H86" s="115">
        <f>IF(AND(F$86="X",F$87="",F$88=""),2/J52,IF(OR(AND(F$86="",F$87="X",F$88=""),AND(F$86="",F$87="",F$88="X"))," ","erreur"))</f>
        <v>1.3333333333333333</v>
      </c>
      <c r="I86" s="41"/>
      <c r="J86" s="116">
        <f>IF(H86=" "," ",H80+H86)</f>
        <v>2.9819047619047616</v>
      </c>
      <c r="K86" s="45"/>
      <c r="L86" s="24"/>
      <c r="M86" s="24"/>
      <c r="N86" s="24"/>
      <c r="O86" s="6"/>
    </row>
    <row r="87" spans="2:15" x14ac:dyDescent="0.45">
      <c r="B87" s="4"/>
      <c r="C87" s="72" t="s">
        <v>7</v>
      </c>
      <c r="D87" s="3"/>
      <c r="E87" s="3"/>
      <c r="F87" s="77" t="str">
        <f>IF(J55=1,"x","")</f>
        <v/>
      </c>
      <c r="G87" s="36"/>
      <c r="H87" s="115" t="str">
        <f>IF(AND(F$86="",F$87="X",F$88=""),1/J49+1/J52,IF(OR(AND(F$86="X",F$87="",F$88=""),AND(F$86="",F$87="",F$88="X"))," ","erreur"))</f>
        <v xml:space="preserve"> </v>
      </c>
      <c r="I87" s="41"/>
      <c r="J87" s="117" t="str">
        <f>IF(H87=" "," ",H80+H87)</f>
        <v xml:space="preserve"> </v>
      </c>
      <c r="K87" s="36"/>
      <c r="L87" s="24"/>
      <c r="M87" s="24"/>
      <c r="N87" s="24"/>
      <c r="O87" s="6"/>
    </row>
    <row r="88" spans="2:15" x14ac:dyDescent="0.45">
      <c r="B88" s="4"/>
      <c r="C88" s="72" t="s">
        <v>8</v>
      </c>
      <c r="D88" s="3"/>
      <c r="E88" s="3"/>
      <c r="F88" s="77" t="str">
        <f>IF(J55=2,"x","")</f>
        <v/>
      </c>
      <c r="G88" s="36"/>
      <c r="H88" s="115" t="str">
        <f>IF(AND(F$86="",F$87="",F$88="X"),2/J49,IF(OR(AND(F$86="X",F$87="",F$88=""),AND(F$86="",F$87="X",F$88=""))," ","erreur"))</f>
        <v xml:space="preserve"> </v>
      </c>
      <c r="I88" s="56"/>
      <c r="J88" s="117" t="str">
        <f>IF(H88=" "," ",H80+H88)</f>
        <v xml:space="preserve"> </v>
      </c>
      <c r="K88" s="36"/>
      <c r="L88" s="24"/>
      <c r="M88" s="24"/>
      <c r="N88" s="24"/>
      <c r="O88" s="6"/>
    </row>
    <row r="89" spans="2:15" x14ac:dyDescent="0.45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6"/>
    </row>
    <row r="90" spans="2:15" x14ac:dyDescent="0.45">
      <c r="B90" s="4"/>
      <c r="C90" s="179" t="s">
        <v>60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6"/>
    </row>
    <row r="91" spans="2:15" ht="6" customHeight="1" x14ac:dyDescent="0.45"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6"/>
    </row>
    <row r="92" spans="2:15" s="24" customFormat="1" x14ac:dyDescent="0.45">
      <c r="B92" s="67"/>
      <c r="C92" s="44"/>
      <c r="D92" s="44" t="s">
        <v>61</v>
      </c>
      <c r="H92" s="50">
        <f>(L79-H17)/H80</f>
        <v>7.7131906739060998</v>
      </c>
      <c r="I92" s="96" t="s">
        <v>19</v>
      </c>
      <c r="J92" s="52"/>
      <c r="K92" s="170" t="s">
        <v>40</v>
      </c>
      <c r="L92" s="83">
        <f>H92*H45</f>
        <v>133.28393484509741</v>
      </c>
      <c r="M92" s="171" t="s">
        <v>39</v>
      </c>
      <c r="N92" s="52"/>
      <c r="O92" s="68"/>
    </row>
    <row r="93" spans="2:15" s="24" customFormat="1" x14ac:dyDescent="0.45">
      <c r="B93" s="67"/>
      <c r="C93" s="44"/>
      <c r="D93" s="44"/>
      <c r="H93" s="49"/>
      <c r="I93" s="169"/>
      <c r="J93" s="52"/>
      <c r="K93" s="46"/>
      <c r="L93" s="70"/>
      <c r="M93" s="171"/>
      <c r="N93" s="46"/>
      <c r="O93" s="68"/>
    </row>
    <row r="94" spans="2:15" s="24" customFormat="1" x14ac:dyDescent="0.45">
      <c r="B94" s="67"/>
      <c r="C94" s="44"/>
      <c r="D94" s="44" t="s">
        <v>12</v>
      </c>
      <c r="H94" s="50">
        <f>(H21-H17)/H80</f>
        <v>14.558058925476603</v>
      </c>
      <c r="I94" s="96" t="s">
        <v>19</v>
      </c>
      <c r="J94" s="52"/>
      <c r="K94" s="170" t="s">
        <v>40</v>
      </c>
      <c r="L94" s="83">
        <f>H94*H45</f>
        <v>251.56325823223571</v>
      </c>
      <c r="M94" s="171" t="s">
        <v>39</v>
      </c>
      <c r="N94" s="46"/>
      <c r="O94" s="68"/>
    </row>
    <row r="95" spans="2:15" ht="12.6" thickBot="1" x14ac:dyDescent="0.5">
      <c r="B95" s="9"/>
      <c r="C95" s="180"/>
      <c r="D95" s="180"/>
      <c r="E95" s="7"/>
      <c r="F95" s="181"/>
      <c r="G95" s="7"/>
      <c r="H95" s="7"/>
      <c r="I95" s="7"/>
      <c r="J95" s="7"/>
      <c r="K95" s="99"/>
      <c r="L95" s="98"/>
      <c r="M95" s="10"/>
      <c r="N95" s="155"/>
      <c r="O95" s="8"/>
    </row>
    <row r="96" spans="2:15" s="12" customFormat="1" ht="12" customHeight="1" x14ac:dyDescent="0.45">
      <c r="C96" s="26"/>
      <c r="D96" s="26"/>
      <c r="E96" s="81"/>
      <c r="F96" s="26"/>
      <c r="G96" s="26"/>
      <c r="H96" s="87"/>
      <c r="I96" s="26"/>
      <c r="J96" s="18"/>
      <c r="K96" s="52"/>
      <c r="L96" s="46"/>
      <c r="M96" s="24"/>
      <c r="N96" s="19"/>
    </row>
    <row r="97" spans="2:12" s="188" customFormat="1" ht="13.8" x14ac:dyDescent="0.45">
      <c r="C97" s="192"/>
      <c r="D97" s="192" t="s">
        <v>62</v>
      </c>
      <c r="F97" s="192"/>
      <c r="G97" s="1"/>
      <c r="H97" s="189"/>
      <c r="K97" s="191" t="s">
        <v>63</v>
      </c>
      <c r="L97" s="1"/>
    </row>
    <row r="98" spans="2:12" ht="12.6" x14ac:dyDescent="0.45">
      <c r="B98" s="2"/>
      <c r="C98" s="193"/>
      <c r="D98" s="193" t="s">
        <v>64</v>
      </c>
      <c r="E98" s="190"/>
      <c r="F98" s="193"/>
      <c r="G98" s="1"/>
      <c r="H98" s="2"/>
      <c r="I98" s="2"/>
      <c r="J98" s="2"/>
      <c r="K98" s="191" t="s">
        <v>65</v>
      </c>
      <c r="L98" s="1"/>
    </row>
  </sheetData>
  <mergeCells count="3">
    <mergeCell ref="H83:J83"/>
    <mergeCell ref="C84:F84"/>
    <mergeCell ref="C83:F83"/>
  </mergeCells>
  <phoneticPr fontId="0" type="noConversion"/>
  <printOptions horizontalCentered="1" verticalCentered="1" gridLinesSet="0"/>
  <pageMargins left="0.39370078740157483" right="0.39370078740157483" top="0.98425196850393704" bottom="0.98425196850393704" header="0.4921259845" footer="0.4921259845"/>
  <pageSetup paperSize="9" scale="94" fitToHeight="0" orientation="portrait" horizontalDpi="360" verticalDpi="464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Dalle sur terre-plein</vt:lpstr>
      <vt:lpstr>'Dalle sur terre-plein'!Zone_d_impression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Léonard</dc:creator>
  <cp:lastModifiedBy>Gregory Léonard</cp:lastModifiedBy>
  <cp:lastPrinted>2001-04-03T14:26:09Z</cp:lastPrinted>
  <dcterms:created xsi:type="dcterms:W3CDTF">2003-03-25T16:04:56Z</dcterms:created>
  <dcterms:modified xsi:type="dcterms:W3CDTF">2019-06-05T10:04:05Z</dcterms:modified>
</cp:coreProperties>
</file>