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bookViews>
  <sheets>
    <sheet name="README" sheetId="1" r:id="rId1"/>
    <sheet name="SCHOOLS.Tool for selecting port" sheetId="2" r:id="rId2"/>
    <sheet name="SCHOOLS.Expanded tool with exam" sheetId="3" r:id="rId3"/>
  </sheets>
  <calcPr calcId="144525"/>
</workbook>
</file>

<file path=xl/sharedStrings.xml><?xml version="1.0" encoding="utf-8"?>
<sst xmlns="http://schemas.openxmlformats.org/spreadsheetml/2006/main" count="272" uniqueCount="213">
  <si>
    <t>HARVARD - CU BOULDER Calculateur pour purificateurs d'air portables dans les écoles v1</t>
  </si>
  <si>
    <t>AUTEURS</t>
  </si>
  <si>
    <t>Joseph Allen</t>
  </si>
  <si>
    <t>Healthy Buildings Program, Harvard T.H. Chan School of Public Heatlh</t>
  </si>
  <si>
    <t>Jose Cedeno-Laurent</t>
  </si>
  <si>
    <t>Healthy Buildings Program, Harvard T.H. Chan School of Public Health</t>
  </si>
  <si>
    <t>Shelly Miller</t>
  </si>
  <si>
    <t>Mechanical Engineering, College of Engineering and Applied Science, University of Colorado Boulder</t>
  </si>
  <si>
    <t>À propos</t>
  </si>
  <si>
    <t xml:space="preserve">Cet outil est lié au rapport 'Schools for Health' sur les stratégies de réduction des risques liés au COVID19 dans les écoles et ne devriat pas être utilisé sans. </t>
  </si>
  <si>
    <r>
      <rPr>
        <sz val="10"/>
        <color rgb="FF800080"/>
        <rFont val="Montserrat"/>
        <charset val="134"/>
      </rPr>
      <t xml:space="preserve">Lien vers le rapport : </t>
    </r>
    <r>
      <rPr>
        <u/>
        <sz val="10"/>
        <color rgb="FFFF0000"/>
        <rFont val="Montserrat"/>
        <charset val="134"/>
      </rPr>
      <t>https://schools.forhealth.org/risk-reduction-strategies-for-reopening-schools/</t>
    </r>
  </si>
  <si>
    <t xml:space="preserve">Les présentes recommandations ne supplantent pas les recommandations officielles d'applications localement. </t>
  </si>
  <si>
    <t>Il est développé pour soutenir les efforts visant à compléter la ventilation par de l'air extérieur avec des techniques éprouvées de purification d'air par filtration.</t>
  </si>
  <si>
    <r>
      <rPr>
        <sz val="10"/>
        <color theme="1"/>
        <rFont val="Montserrat"/>
        <charset val="134"/>
      </rPr>
      <t>Un tutoriel présentant ces outil est disponibles sur youtube :</t>
    </r>
    <r>
      <rPr>
        <u/>
        <sz val="10"/>
        <color rgb="FF3974D6"/>
        <rFont val="Montserrat"/>
        <charset val="134"/>
      </rPr>
      <t xml:space="preserve"> </t>
    </r>
    <r>
      <rPr>
        <u/>
        <sz val="10"/>
        <color rgb="FFFF0000"/>
        <rFont val="Montserrat"/>
        <charset val="134"/>
      </rPr>
      <t>https://www.youtube.com/watch?v=ScDnAVcvFuk</t>
    </r>
  </si>
  <si>
    <t>La traduction de cet outil est faite par prof Geoffrey van Moeseke, UCLouvain, en mars 2021. Sa publication dans Energie+ est faite avec l'accord des auteurs.</t>
  </si>
  <si>
    <t>DATE</t>
  </si>
  <si>
    <t>VERSION</t>
  </si>
  <si>
    <t>v1.3</t>
  </si>
  <si>
    <t>VERSION ORIGINALE</t>
  </si>
  <si>
    <t>https://docs.google.com/spreadsheets/d/1NEhk1IEdbEi_b3wa6gI_zNs8uBJjlSS-86d4b7bW098/edit#gid=0</t>
  </si>
  <si>
    <t>SHORT URL</t>
  </si>
  <si>
    <t>https://tinyurl.com/portableaircleanertool</t>
  </si>
  <si>
    <t xml:space="preserve"> </t>
  </si>
  <si>
    <t>Vérifiez régulièrement les updates.</t>
  </si>
  <si>
    <t>IMPORTANT</t>
  </si>
  <si>
    <t>(Les remarques qui suivent sont celles des auteurs et s'appliquent particulièrement au contexte des Etats-Unis d'Amérique. Nous laissons les lecteurs juger de leru application dans leur propre contexte - NdT)</t>
  </si>
  <si>
    <t>Cet outil vise à simplifier le prcessus de décision relatif aux purificateurs d'air portables dans les écoles pour le controle des transmissions par aérosol.</t>
  </si>
  <si>
    <t>Il peut aussi être utilisé pour des espacess résidentiels ou de bureaux, pour autant que l'on adapte les hypothèses de ventilation et d'occupation.</t>
  </si>
  <si>
    <t>La transmission par aérosols n'est pas le seul mode de transmission. Dès lors d'autres réduction de prévention doivent être mises en place.</t>
  </si>
  <si>
    <t>LE POT DU MASQUE EST NECESSAIRE ET LA NECESSITE DE RESPECTER LA DISTANCIATION SOCIALE DOIT ETRE  RAPPELEE (~2 meters)</t>
  </si>
  <si>
    <t>Lisez le DISCLAIMER en bas de cet onglet</t>
  </si>
  <si>
    <t>Les écoles doivent être ouvertes quand la contamination est contrôlée dans la communautée, et les recommandations sanitaires être définies par les autorités de santé publique.</t>
  </si>
  <si>
    <r>
      <rPr>
        <sz val="10"/>
        <color theme="1"/>
        <rFont val="Montserrat"/>
        <charset val="134"/>
      </rPr>
      <t>Pour juger de la pertinence de l'ouvertures des écoles sur base de la situation dans la communauté:</t>
    </r>
    <r>
      <rPr>
        <sz val="10"/>
        <color rgb="FF800080"/>
        <rFont val="Montserrat"/>
        <charset val="134"/>
      </rPr>
      <t xml:space="preserve"> </t>
    </r>
    <r>
      <rPr>
        <u/>
        <sz val="10"/>
        <color rgb="FFFF0000"/>
        <rFont val="Montserrat"/>
        <charset val="134"/>
      </rPr>
      <t>https://globalhealth.harvard.edu/path-to-zero-schools-achieving-pandemic-resilient-teaching-and-learning-spaces/</t>
    </r>
  </si>
  <si>
    <t>NOTES</t>
  </si>
  <si>
    <t>Guide de sélection rapide "règle du pouce" pour les purificateurs d'air portables</t>
  </si>
  <si>
    <t>Cherchez des purificateurs d'air portables avec filtres HEPA</t>
  </si>
  <si>
    <t>Cherchez des capacités de débit d'air élevées</t>
  </si>
  <si>
    <t>Evitez les accessoires (par exempe les ioniseurs, lampes ultra-violets)</t>
  </si>
  <si>
    <t>Le positionnement de l'appareil est important</t>
  </si>
  <si>
    <t>Les calculs sont basés sur un modèles "simple-box" qui suppose une air partfaitement mélangé dans le local.</t>
  </si>
  <si>
    <t>Evitez de générez des courants d'air allant d'un individu à l'autre.</t>
  </si>
  <si>
    <t>En l'absence d'autre information, placez le purificateur d'air au milieu de la pièce.</t>
  </si>
  <si>
    <t xml:space="preserve">Bases pour viser un total de 5 renouvellements horaires (ACH) en combiannt l'air extérieur et le purificateur d'air. </t>
  </si>
  <si>
    <t>Le but est un total de 5 renouvellements horaires.</t>
  </si>
  <si>
    <t>5 renouvellements horaires signifie que l'air intérieur sera remplacé par de l'air propre en moyenne 5 fois toutes les heures.</t>
  </si>
  <si>
    <t>Cela prendra  (1/5)*60*3=36 minutes pour nettoyer complètement une pièce de sa contamination.</t>
  </si>
  <si>
    <t>Les standards de dimensionnement pour la ventilation des classes sont, approximativement de 3 renouvellements horaires (voir ci-dessous).</t>
  </si>
  <si>
    <t xml:space="preserve">Beaucoup de salles de classes ne respectent pas ces standards. Peu feront mieux. </t>
  </si>
  <si>
    <t>Les effets de la ventialtion et de la purification d'air sont cumulatifs (par exemple, ventilation de 3 ACH + purification de 2 ACH = 5 ACH)</t>
  </si>
  <si>
    <t>On peut placer plusieurs purificateurs d'air dans une pièce pour obtenir un plus grand ACH (par exemple, placer deux appareils, chacun avec 2 ACH, équivaut à 4 ACH au total)</t>
  </si>
  <si>
    <t>Comprendre le TAAN</t>
  </si>
  <si>
    <t xml:space="preserve">Le taux d'apport d'air propre (CADR) est une combinaison de la performance du filtre et de quelle quantitié d'air passe au travers du filtre (par exemple un appareil avec un bon filtre au travers aucun air ne passe est inutile). </t>
  </si>
  <si>
    <t>Les filtres HEPA bloquent  &gt;99.97% des aérosols. Dsè lros, privilégiez des appareils avec filtres HEPA.</t>
  </si>
  <si>
    <t>Ensuite, cherchez un haut CADR, qui est exprimé en unités de débit : pieds carrés par minutes (cfm), mètre cubes par heure, … (1cfm = 472 cm3/s)</t>
  </si>
  <si>
    <t>Le CADR est déterminé pour diffférentes tailles de particules. Utilisés les valeurs indiquées pour la fumée ou la poussière.</t>
  </si>
  <si>
    <t>Types de filtres et quand les changer ?</t>
  </si>
  <si>
    <t xml:space="preserve">Cherchez des appareils avec des filtres HEPA, et respecter les recommandations du fabriquant pour les remplacements et entretients. </t>
  </si>
  <si>
    <t>Beraucoup d'appareils utilisent un filtre a charbon. Cette technique est efficace pour réduire les concentrations en polluants en phase gazeuse. Il doit être remplacé régulièrement et n'a aucun effet sur le COVID19.</t>
  </si>
  <si>
    <t>L'hypothèse d'un taux de ventilation par de l'air extérieur de  ~3 ACH comme référence dans les écoles est basé sur le standard ASHRAE 62.1 (2019)</t>
  </si>
  <si>
    <t>Calculs basés sur ASHRAE</t>
  </si>
  <si>
    <t>ASHRAE</t>
  </si>
  <si>
    <t>m2 salle*</t>
  </si>
  <si>
    <t>l·s/personne</t>
  </si>
  <si>
    <t>l·s/m2</t>
  </si>
  <si>
    <t>Occupation standard
(par 100 m2)</t>
  </si>
  <si>
    <t>l·s</t>
  </si>
  <si>
    <t>l·s/p</t>
  </si>
  <si>
    <t>ACH</t>
  </si>
  <si>
    <t>Salle de classe</t>
  </si>
  <si>
    <t>5-8 ans</t>
  </si>
  <si>
    <t>9 ans et plus</t>
  </si>
  <si>
    <t xml:space="preserve"> *suppose un plafond à 2.4 m</t>
  </si>
  <si>
    <t>** unités impériales au pied de l'onglet README</t>
  </si>
  <si>
    <t>AUTRES SOURCES UTILES</t>
  </si>
  <si>
    <t xml:space="preserve">Efficacité des purificateurs d'air </t>
  </si>
  <si>
    <t>Kirkman, Zhai, Miller</t>
  </si>
  <si>
    <t>Effectiveness of Air Cleaners for Removal of Virus-Containing Respiratory Droplets. Recommendations for Air Cleaner Selection for Campus Spaces</t>
  </si>
  <si>
    <t>https://shellym80304.files.wordpress.com/2020/06/air-cleaner-report.pdf</t>
  </si>
  <si>
    <t>Offermann et al. 1985</t>
  </si>
  <si>
    <t>Control of respirable particles in indoor air with portable air cleaners</t>
  </si>
  <si>
    <t>https://www.sciencedirect.com/science/article/abs/pii/0004698185900034</t>
  </si>
  <si>
    <t>Miller et al. 1996</t>
  </si>
  <si>
    <t>Effectiveness of in-room air filtration for tuberculosis control in healthcare settings</t>
  </si>
  <si>
    <t>https://shellym80304.files.wordpress.com/2020/06/miller-leiden-et-al-1996.pdf</t>
  </si>
  <si>
    <t>Shaughnessy and Sextro 2006</t>
  </si>
  <si>
    <t>What is an effective portable air cleaning device? A review</t>
  </si>
  <si>
    <t>https://www.tandfonline.com/doi/full/10.1080/15459620600580129?casa_token=90BksVnsPBcAAAAA%3ALI6QfCsrlFVElAHpOtdgvVOt9OjRQ1PN5aMvJbnn5ohUg58Hy1H3DZ8HjfJybl3K9vRO6XyK5HUeXg</t>
  </si>
  <si>
    <t>California Air Resources Board</t>
  </si>
  <si>
    <t>https://ww2.arb.ca.gov/our-work/programs/air-cleaners-ozone-products/california-certified-air-cleaning-devices</t>
  </si>
  <si>
    <t>Association of Home Appliance Manufacturers</t>
  </si>
  <si>
    <t>https://ahamverifide.org</t>
  </si>
  <si>
    <t>Informations générales sur les purificateurs d'air</t>
  </si>
  <si>
    <t>U.S. EPA</t>
  </si>
  <si>
    <t>Air cleaners and air filters in the home</t>
  </si>
  <si>
    <t>https://www.epa.gov/indoor-air-quality-iaq/air-cleaners-and-air-filters-home</t>
  </si>
  <si>
    <t>https://pubmed.ncbi.nlm.nih.gov/16531290/</t>
  </si>
  <si>
    <t>Taux de vetialtion typiques dans les salles de classe</t>
  </si>
  <si>
    <t>Shaughnessy et al, 2006</t>
  </si>
  <si>
    <t>A preliminary study on the associations between ventilation rates in classrooms and student performance</t>
  </si>
  <si>
    <t>https://pubmed.ncbi.nlm.nih.gov/17100667/</t>
  </si>
  <si>
    <t>Documentation pour les parents et les enseignants</t>
  </si>
  <si>
    <t>Allen, Corsi, Gall, Clevenger, Lang, Jone</t>
  </si>
  <si>
    <t>20 questions to ask before sending your kid back to school</t>
  </si>
  <si>
    <t>https://schools.forhealth.org/risk-reduction-strategies-for-reopening-schools/faqs/</t>
  </si>
  <si>
    <t>DISCLAIMER</t>
  </si>
  <si>
    <t>Cet outil est fourni à but informatif et d'enseignemelnt uniquement. Il vise à apporter des recommandations dans le domaine de la la sélection générale d'équipements de purification d'air dans les ecolées, dans un objectif de réduction des risques de transmissions  de maladies, en particulier le nouveau coronavirus ARS-CoV-2 et la maladie liées COVID-19. Le respect des recommandations inclues dnas cet outil ne garantie pas le succès dans n'importe quelle situation, et l'utilisateur doit être conscient que le risque zéro n'existe pas, que chaque bâtiment est unique et que certaines recommandations contenues ici ne s'appliqueront pas partout, en particulier en dehors des Etats-Unis d'Amérique.</t>
  </si>
  <si>
    <t xml:space="preserve">En outre, cet outil ne doit pas être vus comme incluant ou excluant d'autres moyens d'atteindre le même but. Cet outil ne vise en aucun cas à suplanter les les recommadnartions des gouvernements et organisation de la santé, notamment les United States Centers for Disease Control and Prevention, le Gouvernement des Etats-Unis d'Amérique et l'Organisation Mondiale de la Santé. Les informations conteniues reflètent les connasissances disponibles au moment où cet outil est créé. L'utilisateurs est informé que les connaissances changent quotidiennement, et que des nouvelles données ou résultats d'études futures peuvent implqiuer une révision de ce document et des recommandations génrales qu'il contient pour correspondre à ces nouvelles connaissances. Nous ne garantissons pas l'exhaustivité des recommandations de ce documenet et ne reconaissons aucune responsabilité por des blessures ou domages aux personnes ou aux biens résultant de l'usage de cet outil, d'erreurs ou d'omissions. </t>
  </si>
  <si>
    <t>ACRONYMES</t>
  </si>
  <si>
    <t>renouvellement d'air par heure</t>
  </si>
  <si>
    <t>cfm</t>
  </si>
  <si>
    <t>pieds cube par minute</t>
  </si>
  <si>
    <t>sq ft</t>
  </si>
  <si>
    <t>pied carré, unité de surface</t>
  </si>
  <si>
    <t>cfm/p</t>
  </si>
  <si>
    <t>pieds cube par minute par personne</t>
  </si>
  <si>
    <t>American Society of Heating, Refrigerating and Air-Conditioning Engineers</t>
  </si>
  <si>
    <t>HEPA</t>
  </si>
  <si>
    <t>high efficiency particulate air</t>
  </si>
  <si>
    <t>CADR</t>
  </si>
  <si>
    <t>Clean air delivery rate = taux d'apport d'air propre</t>
  </si>
  <si>
    <t>AHAM</t>
  </si>
  <si>
    <t>ASHRAE en unités impériales</t>
  </si>
  <si>
    <t>sq ft par salle*</t>
  </si>
  <si>
    <t>cfm/person</t>
  </si>
  <si>
    <t>cfm/sq ft</t>
  </si>
  <si>
    <t>Occupation standard (par 1000 pieds carrés)</t>
  </si>
  <si>
    <t>cfm/persone</t>
  </si>
  <si>
    <t xml:space="preserve"> *hypothèse d'un plafond à 8 pieds</t>
  </si>
  <si>
    <t>VERSION CONTROL</t>
  </si>
  <si>
    <t>Version</t>
  </si>
  <si>
    <t>Date</t>
  </si>
  <si>
    <t>changement</t>
  </si>
  <si>
    <t>v1</t>
  </si>
  <si>
    <t>v1.1</t>
  </si>
  <si>
    <t>ajout du module de sélection des unités</t>
  </si>
  <si>
    <t>v1.2</t>
  </si>
  <si>
    <t>correction des untés métriques dans la table ASHRAE de l'onglet README</t>
  </si>
  <si>
    <t>OUTIL SIMLPLIFIE POUR LA SELECTION DE PURIFICATEURS D'AIR PORTABLES POUR DES CLASSES (introduire les données dans la cellules jaunes)</t>
  </si>
  <si>
    <t>STEP 1</t>
  </si>
  <si>
    <t>QUELLE EST LA TAILLE DU LOCAL</t>
  </si>
  <si>
    <t xml:space="preserve">Choisisses votre unité de préférence : </t>
  </si>
  <si>
    <t>meters</t>
  </si>
  <si>
    <t>Quelle est la surface du local ?</t>
  </si>
  <si>
    <t>Quelle est la hauteur du local ?</t>
  </si>
  <si>
    <t>STEP 2</t>
  </si>
  <si>
    <t>QUEL EST LE TAUX D'APPORT D'AIR PROPRE (CADR) DU PURIFICATUER D'AIR ? (information transmise par le fabriquant)</t>
  </si>
  <si>
    <t>Quel est le taux d'apport d'air propre du purificateur d'air ?</t>
  </si>
  <si>
    <t>Trouvez le CADR auprès du fabriquant en unités "cubic feet per minute" ou "cfm"; s'ils annoncent plusieurs valeurs, utilisez celles pour la "poussière"</t>
  </si>
  <si>
    <t>STEP 3</t>
  </si>
  <si>
    <t>QUELLE QUANTITE DE VENTILATION PAR DE L'AIR EXTERIEUR AVEZ-VOUS ?</t>
  </si>
  <si>
    <t>Comment est la ventilation de mon école ?</t>
  </si>
  <si>
    <t>Basse ventilation</t>
  </si>
  <si>
    <t>Bonne ventilation</t>
  </si>
  <si>
    <t>C'est un taux de renouvellement minimal qui devrait être prévu dans les écoles, mais dans la plupart des cas il n'est pas rencontré (voir 'README')</t>
  </si>
  <si>
    <t>Ventilation renforcée</t>
  </si>
  <si>
    <t>Choisissez ceci si votre école a installé des dispositifs allant au-delà des normes minimales</t>
  </si>
  <si>
    <t>Ecole type</t>
  </si>
  <si>
    <t>Ceci est une valeur moyenne indicative rencontrées dans beaucoup d'écoles selon les travaux de recherche.</t>
  </si>
  <si>
    <t>Choisissez ceci si votre école a une mauvaise ventilation ou en cas de doute (par comparaison, un logement est typiquement autour de 0.5 ACH).</t>
  </si>
  <si>
    <t>STEP 4</t>
  </si>
  <si>
    <t>EN COMBINANT LA PURIFICATION ET LA VENTILATION, EST-CE QUE VOTRE CLASSE ATTEINT L'OBJECTIF ?</t>
  </si>
  <si>
    <t>Renouvellement d'air par de l'air extérieur</t>
  </si>
  <si>
    <t>L'OBJECTIF EST AU MOINS  5 RENOUVELLEMENTS D'AIR PAR HEURE</t>
  </si>
  <si>
    <t>Renouvellement d'air par le purificateur</t>
  </si>
  <si>
    <t>Ideal (6 ACH)</t>
  </si>
  <si>
    <t>Renouvellement d'air ptotal par heure</t>
  </si>
  <si>
    <t>Excellent (5-6 ACH)</t>
  </si>
  <si>
    <t>Bon (4-5 ACH)</t>
  </si>
  <si>
    <t>Minimum (3-4 ACH)</t>
  </si>
  <si>
    <t>Bas (&lt;3 ACH)</t>
  </si>
  <si>
    <t>STEP 5</t>
  </si>
  <si>
    <t>QUELLE TAILLE DE LOCAL CORRESPONDRAIT A CE PURIFICATEUR ?</t>
  </si>
  <si>
    <t>Cubic feet per minute (cfm) du purificateur</t>
  </si>
  <si>
    <t>Information du fabriquant (voir cellule 'c10')</t>
  </si>
  <si>
    <t>Cubic feet per minute (cfm) de ventilation par de l'air extérieur</t>
  </si>
  <si>
    <t>Calculé sur base du taux de renouvellement horaire et du volume de la pièce</t>
  </si>
  <si>
    <t>Total cfm de la purification et ventilation</t>
  </si>
  <si>
    <t>Ceci est la taille maximale recommandée pour atteindre un total de 5 ACH avec ce purificateur d'air</t>
  </si>
  <si>
    <t>OUTIL ETENDU POUR LA SELECTION DE PURIFICATEURS D4AIR PORTABLES DANS LES ECOLES (AVEC EXEMPLES) (introduire les données dans la cellules jaunes)</t>
  </si>
  <si>
    <t>STEP 1: Quelle est la taille de la pièce ?</t>
  </si>
  <si>
    <t>STEP 2: Quel est le CADRpour l'équipement ?</t>
  </si>
  <si>
    <t>STEP 3: Quelle est la ventilation de la classe ?</t>
  </si>
  <si>
    <t>STEP 4: Est-ce que la classe atteint l'objectif de 5 ACH ?</t>
  </si>
  <si>
    <t>STEP 5: Quelle taille de classe pour ce purificateur ?</t>
  </si>
  <si>
    <t>Purificateur d'air considéré</t>
  </si>
  <si>
    <t>CADR pour la poussière, en pieds cubes par minute (cfm)</t>
  </si>
  <si>
    <t>Comment décririez-vous la ventilation actuellement ?</t>
  </si>
  <si>
    <t>ACH calculé pour la ventilation (du Step 3)</t>
  </si>
  <si>
    <t>ACH calculé pourla purification (du Step 2)</t>
  </si>
  <si>
    <t>ACH total (Répond au minimum de 5ACH?)</t>
  </si>
  <si>
    <t>cfm calculé pour la ventilation (des Step 1 et Step 3)</t>
  </si>
  <si>
    <t>cfm calculé pour la purification (des Step 1 et Step 2)</t>
  </si>
  <si>
    <t>Levoit Vital 100 True HEPA Air Purifier</t>
  </si>
  <si>
    <t>Whirlpool® WPT80 Whispure™ Large Tower Air Purifier</t>
  </si>
  <si>
    <t>Oransi OV200 Air Purifier</t>
  </si>
  <si>
    <t>Conway Airmega 150</t>
  </si>
  <si>
    <t>BioGS 2.0 Ultra Quiet Air Purifier</t>
  </si>
  <si>
    <t>Honeywell True HEPA Large Room Air Purifier With Allergen Remover</t>
  </si>
  <si>
    <t>MinusA2 Ultra Quiet Air Purifier</t>
  </si>
  <si>
    <t>Coway Airmega AP-1512HH</t>
  </si>
  <si>
    <t>Levoit LV-H134 Tower Pro True HEPA Air Purifier</t>
  </si>
  <si>
    <t>Honeywell True HEPA Bluetooth Smart Air Purifier With Allergen Remover</t>
  </si>
  <si>
    <t>Whirlpool® WPPRO2000 Whispure™ Air Purifier</t>
  </si>
  <si>
    <t>Oransi EJ120 Air Purifier</t>
  </si>
  <si>
    <t>Alen BreatheSmart 75i True HEPA Air Purifier</t>
  </si>
  <si>
    <t>Blueair Blue Pure 221</t>
  </si>
  <si>
    <t>Blueair Classic 605 with Particle Filter</t>
  </si>
  <si>
    <t>Medify MA-112 V2.0 Air Purifier</t>
  </si>
  <si>
    <t>*en supposant que l'on vise 5 ACH</t>
  </si>
  <si>
    <r>
      <rPr>
        <b/>
        <sz val="10"/>
        <color rgb="FFFF0000"/>
        <rFont val="Montserrat"/>
        <charset val="134"/>
      </rPr>
      <t>Note:</t>
    </r>
    <r>
      <rPr>
        <sz val="10"/>
        <color theme="1"/>
        <rFont val="Montserrat"/>
        <charset val="134"/>
      </rPr>
      <t xml:space="preserve"> Nous en faisons pas de recommandation pour en contre ces produits, et cet outil ne peut pas être interprété comme une validation de ces produits.</t>
    </r>
  </si>
  <si>
    <r>
      <rPr>
        <b/>
        <sz val="10"/>
        <color rgb="FFFF0000"/>
        <rFont val="Montserrat"/>
        <charset val="134"/>
      </rPr>
      <t>OBJECTIF</t>
    </r>
    <r>
      <rPr>
        <sz val="10"/>
        <color theme="1"/>
        <rFont val="Montserrat"/>
        <charset val="134"/>
      </rPr>
      <t xml:space="preserve"> AU MOINS </t>
    </r>
    <r>
      <rPr>
        <sz val="10"/>
        <color rgb="FF000000"/>
        <rFont val="Montserrat"/>
        <charset val="134"/>
      </rPr>
      <t>5 ACH AU TOTAL</t>
    </r>
  </si>
  <si>
    <t>Minimum (3-4)</t>
  </si>
  <si>
    <t>Low (&lt;3 ACH)</t>
  </si>
</sst>
</file>

<file path=xl/styles.xml><?xml version="1.0" encoding="utf-8"?>
<styleSheet xmlns="http://schemas.openxmlformats.org/spreadsheetml/2006/main">
  <numFmts count="7">
    <numFmt numFmtId="176" formatCode="0.0"/>
    <numFmt numFmtId="177" formatCode="_ * #,##0_ ;_ * \-#,##0_ ;_ * &quot;-&quot;_ ;_ @_ "/>
    <numFmt numFmtId="178" formatCode="_ * #,##0.00_ ;_ * \-#,##0.00_ ;_ * &quot;-&quot;??_ ;_ @_ "/>
    <numFmt numFmtId="42" formatCode="_(&quot;$&quot;* #,##0_);_(&quot;$&quot;* \(#,##0\);_(&quot;$&quot;* &quot;-&quot;_);_(@_)"/>
    <numFmt numFmtId="44" formatCode="_(&quot;$&quot;* #,##0.00_);_(&quot;$&quot;* \(#,##0.00\);_(&quot;$&quot;* &quot;-&quot;??_);_(@_)"/>
    <numFmt numFmtId="179" formatCode="mmmm\ d\ yyyy"/>
    <numFmt numFmtId="180" formatCode="mmmm\ d\,yyyy"/>
  </numFmts>
  <fonts count="73">
    <font>
      <sz val="10"/>
      <color rgb="FF000000"/>
      <name val="Arial"/>
      <charset val="134"/>
    </font>
    <font>
      <b/>
      <sz val="10"/>
      <color rgb="FFFFFFFF"/>
      <name val="Montserrat"/>
      <charset val="134"/>
    </font>
    <font>
      <sz val="10"/>
      <color theme="1"/>
      <name val="Montserrat"/>
      <charset val="134"/>
    </font>
    <font>
      <sz val="10"/>
      <color theme="1"/>
      <name val="Arial"/>
      <charset val="134"/>
    </font>
    <font>
      <b/>
      <sz val="10"/>
      <color rgb="FFFFFFFF"/>
      <name val="Arial"/>
      <charset val="134"/>
    </font>
    <font>
      <sz val="10"/>
      <color theme="0"/>
      <name val="Arial"/>
      <charset val="134"/>
    </font>
    <font>
      <sz val="10"/>
      <color rgb="FFFFFFFF"/>
      <name val="Arial"/>
      <charset val="134"/>
    </font>
    <font>
      <b/>
      <sz val="10"/>
      <color rgb="FFFFFFFF"/>
      <name val="Maven Pro"/>
      <charset val="134"/>
    </font>
    <font>
      <sz val="10"/>
      <name val="Maven Pro"/>
      <charset val="134"/>
    </font>
    <font>
      <b/>
      <sz val="11"/>
      <color rgb="FFED2024"/>
      <name val="Montserrat"/>
      <charset val="134"/>
    </font>
    <font>
      <b/>
      <sz val="10"/>
      <color rgb="FFED2024"/>
      <name val="Montserrat"/>
      <charset val="134"/>
    </font>
    <font>
      <b/>
      <sz val="10"/>
      <color theme="1"/>
      <name val="Arial"/>
      <charset val="134"/>
    </font>
    <font>
      <u/>
      <sz val="8"/>
      <color rgb="FFFF0000"/>
      <name val="Montserrat"/>
      <charset val="134"/>
    </font>
    <font>
      <sz val="10"/>
      <color rgb="FF000000"/>
      <name val="Montserrat"/>
      <charset val="134"/>
    </font>
    <font>
      <sz val="11"/>
      <color rgb="FF000000"/>
      <name val="Calibri"/>
      <charset val="134"/>
    </font>
    <font>
      <sz val="11"/>
      <color rgb="FF000000"/>
      <name val="Montserrat"/>
      <charset val="134"/>
    </font>
    <font>
      <b/>
      <sz val="10"/>
      <color rgb="FFFF0000"/>
      <name val="Montserrat"/>
      <charset val="134"/>
    </font>
    <font>
      <sz val="10"/>
      <name val="Montserrat"/>
      <charset val="134"/>
    </font>
    <font>
      <sz val="10"/>
      <color theme="0"/>
      <name val="Montserrat"/>
      <charset val="134"/>
    </font>
    <font>
      <b/>
      <sz val="10"/>
      <color theme="0"/>
      <name val="Arial"/>
      <charset val="134"/>
    </font>
    <font>
      <b/>
      <sz val="10"/>
      <color theme="0"/>
      <name val="Maven Pro"/>
      <charset val="134"/>
    </font>
    <font>
      <b/>
      <sz val="8"/>
      <color rgb="FFED2024"/>
      <name val="Montserrat"/>
      <charset val="134"/>
    </font>
    <font>
      <b/>
      <sz val="10"/>
      <color theme="1"/>
      <name val="Montserrat"/>
      <charset val="134"/>
    </font>
    <font>
      <sz val="10"/>
      <color rgb="FFFF0000"/>
      <name val="Montserrat"/>
      <charset val="134"/>
    </font>
    <font>
      <i/>
      <sz val="10"/>
      <color theme="1"/>
      <name val="Montserrat"/>
      <charset val="134"/>
    </font>
    <font>
      <i/>
      <sz val="10"/>
      <color rgb="FF000000"/>
      <name val="Montserrat"/>
      <charset val="134"/>
    </font>
    <font>
      <b/>
      <sz val="11"/>
      <color rgb="FF000000"/>
      <name val="Calibri"/>
      <charset val="134"/>
    </font>
    <font>
      <i/>
      <sz val="10"/>
      <color rgb="FF000000"/>
      <name val="Arial"/>
      <charset val="134"/>
    </font>
    <font>
      <b/>
      <sz val="10"/>
      <color rgb="FF000000"/>
      <name val="Maven Pro"/>
      <charset val="134"/>
    </font>
    <font>
      <sz val="10"/>
      <color rgb="FFED2024"/>
      <name val="Montserrat"/>
      <charset val="134"/>
    </font>
    <font>
      <i/>
      <sz val="10"/>
      <color theme="1"/>
      <name val="Arial"/>
      <charset val="134"/>
    </font>
    <font>
      <b/>
      <sz val="11"/>
      <color rgb="FF000000"/>
      <name val="Montserrat"/>
      <charset val="134"/>
    </font>
    <font>
      <b/>
      <sz val="11"/>
      <color rgb="FF000000"/>
      <name val="Maven Pro"/>
      <charset val="134"/>
    </font>
    <font>
      <b/>
      <sz val="10"/>
      <color rgb="FF000000"/>
      <name val="Arial"/>
      <charset val="134"/>
    </font>
    <font>
      <i/>
      <sz val="11"/>
      <color rgb="FF000000"/>
      <name val="Calibri"/>
      <charset val="134"/>
    </font>
    <font>
      <sz val="11"/>
      <color rgb="FFED2024"/>
      <name val="Montserrat"/>
      <charset val="134"/>
    </font>
    <font>
      <sz val="11"/>
      <color theme="1"/>
      <name val="Montserrat"/>
      <charset val="134"/>
    </font>
    <font>
      <i/>
      <sz val="11"/>
      <color rgb="FF000000"/>
      <name val="Montserrat"/>
      <charset val="134"/>
    </font>
    <font>
      <i/>
      <sz val="11"/>
      <color theme="1"/>
      <name val="Montserrat"/>
      <charset val="134"/>
    </font>
    <font>
      <b/>
      <sz val="10"/>
      <color rgb="FFED2024"/>
      <name val="Arial"/>
      <charset val="134"/>
    </font>
    <font>
      <sz val="10"/>
      <color rgb="FFED2024"/>
      <name val="Arial"/>
      <charset val="134"/>
    </font>
    <font>
      <b/>
      <sz val="10"/>
      <color rgb="FF000000"/>
      <name val="Montserrat"/>
      <charset val="134"/>
    </font>
    <font>
      <b/>
      <sz val="10"/>
      <color theme="1"/>
      <name val="Maven Pro"/>
      <charset val="134"/>
    </font>
    <font>
      <u/>
      <sz val="10"/>
      <color rgb="FFED2024"/>
      <name val="Montserrat"/>
      <charset val="134"/>
    </font>
    <font>
      <sz val="10"/>
      <color rgb="FF800080"/>
      <name val="Montserrat"/>
      <charset val="134"/>
    </font>
    <font>
      <u/>
      <sz val="10"/>
      <color rgb="FFFF0000"/>
      <name val="Montserrat"/>
      <charset val="134"/>
    </font>
    <font>
      <u/>
      <sz val="10"/>
      <color rgb="FF1155CC"/>
      <name val="Montserrat"/>
      <charset val="134"/>
    </font>
    <font>
      <u/>
      <sz val="10"/>
      <color rgb="FF0000FF"/>
      <name val="Montserrat"/>
      <charset val="134"/>
    </font>
    <font>
      <u/>
      <sz val="10"/>
      <color rgb="FF800080"/>
      <name val="Montserrat"/>
      <charset val="134"/>
    </font>
    <font>
      <sz val="9"/>
      <color theme="1"/>
      <name val="Montserrat"/>
      <charset val="134"/>
    </font>
    <font>
      <sz val="9"/>
      <color rgb="FF000000"/>
      <name val="Montserrat"/>
      <charset val="134"/>
    </font>
    <font>
      <sz val="10"/>
      <color rgb="FF222222"/>
      <name val="Montserrat"/>
      <charset val="134"/>
    </font>
    <font>
      <u/>
      <sz val="11"/>
      <color rgb="FF0000FF"/>
      <name val="Arial"/>
      <charset val="0"/>
      <scheme val="minor"/>
    </font>
    <font>
      <sz val="11"/>
      <color theme="1"/>
      <name val="Arial"/>
      <charset val="134"/>
      <scheme val="minor"/>
    </font>
    <font>
      <sz val="11"/>
      <color theme="0"/>
      <name val="Arial"/>
      <charset val="0"/>
      <scheme val="minor"/>
    </font>
    <font>
      <b/>
      <sz val="11"/>
      <color theme="1"/>
      <name val="Arial"/>
      <charset val="0"/>
      <scheme val="minor"/>
    </font>
    <font>
      <b/>
      <sz val="11"/>
      <color theme="3"/>
      <name val="Arial"/>
      <charset val="134"/>
      <scheme val="minor"/>
    </font>
    <font>
      <sz val="11"/>
      <color theme="1"/>
      <name val="Arial"/>
      <charset val="0"/>
      <scheme val="minor"/>
    </font>
    <font>
      <sz val="11"/>
      <color rgb="FF9C0006"/>
      <name val="Arial"/>
      <charset val="0"/>
      <scheme val="minor"/>
    </font>
    <font>
      <i/>
      <sz val="11"/>
      <color rgb="FF7F7F7F"/>
      <name val="Arial"/>
      <charset val="0"/>
      <scheme val="minor"/>
    </font>
    <font>
      <u/>
      <sz val="11"/>
      <color rgb="FF800080"/>
      <name val="Arial"/>
      <charset val="0"/>
      <scheme val="minor"/>
    </font>
    <font>
      <sz val="11"/>
      <color rgb="FF3F3F76"/>
      <name val="Arial"/>
      <charset val="0"/>
      <scheme val="minor"/>
    </font>
    <font>
      <b/>
      <sz val="11"/>
      <color rgb="FFFFFFFF"/>
      <name val="Arial"/>
      <charset val="0"/>
      <scheme val="minor"/>
    </font>
    <font>
      <b/>
      <sz val="13"/>
      <color theme="3"/>
      <name val="Arial"/>
      <charset val="134"/>
      <scheme val="minor"/>
    </font>
    <font>
      <sz val="11"/>
      <color rgb="FF9C6500"/>
      <name val="Arial"/>
      <charset val="0"/>
      <scheme val="minor"/>
    </font>
    <font>
      <b/>
      <sz val="11"/>
      <color rgb="FFFA7D00"/>
      <name val="Arial"/>
      <charset val="0"/>
      <scheme val="minor"/>
    </font>
    <font>
      <sz val="11"/>
      <color rgb="FFFF0000"/>
      <name val="Arial"/>
      <charset val="0"/>
      <scheme val="minor"/>
    </font>
    <font>
      <b/>
      <sz val="18"/>
      <color theme="3"/>
      <name val="Arial"/>
      <charset val="134"/>
      <scheme val="minor"/>
    </font>
    <font>
      <b/>
      <sz val="15"/>
      <color theme="3"/>
      <name val="Arial"/>
      <charset val="134"/>
      <scheme val="minor"/>
    </font>
    <font>
      <sz val="11"/>
      <color rgb="FF006100"/>
      <name val="Arial"/>
      <charset val="0"/>
      <scheme val="minor"/>
    </font>
    <font>
      <b/>
      <sz val="11"/>
      <color rgb="FF3F3F3F"/>
      <name val="Arial"/>
      <charset val="0"/>
      <scheme val="minor"/>
    </font>
    <font>
      <sz val="11"/>
      <color rgb="FFFA7D00"/>
      <name val="Arial"/>
      <charset val="0"/>
      <scheme val="minor"/>
    </font>
    <font>
      <u/>
      <sz val="10"/>
      <color rgb="FF3974D6"/>
      <name val="Montserrat"/>
      <charset val="134"/>
    </font>
  </fonts>
  <fills count="49">
    <fill>
      <patternFill patternType="none"/>
    </fill>
    <fill>
      <patternFill patternType="gray125"/>
    </fill>
    <fill>
      <patternFill patternType="solid">
        <fgColor rgb="FFFF0000"/>
        <bgColor rgb="FF3122A9"/>
      </patternFill>
    </fill>
    <fill>
      <patternFill patternType="solid">
        <fgColor theme="0"/>
        <bgColor theme="0"/>
      </patternFill>
    </fill>
    <fill>
      <patternFill patternType="solid">
        <fgColor rgb="FFFF0000"/>
        <bgColor rgb="FF000000"/>
      </patternFill>
    </fill>
    <fill>
      <patternFill patternType="solid">
        <fgColor rgb="FFFF0000"/>
        <bgColor indexed="64"/>
      </patternFill>
    </fill>
    <fill>
      <patternFill patternType="solid">
        <fgColor rgb="FFFFFF00"/>
        <bgColor rgb="FFFFFF00"/>
      </patternFill>
    </fill>
    <fill>
      <patternFill patternType="solid">
        <fgColor rgb="FF00FFFF"/>
        <bgColor rgb="FF00FFFF"/>
      </patternFill>
    </fill>
    <fill>
      <patternFill patternType="solid">
        <fgColor rgb="FF38761D"/>
        <bgColor rgb="FF38761D"/>
      </patternFill>
    </fill>
    <fill>
      <patternFill patternType="solid">
        <fgColor rgb="FF00FF00"/>
        <bgColor rgb="FF00FF00"/>
      </patternFill>
    </fill>
    <fill>
      <patternFill patternType="solid">
        <fgColor rgb="FFFFD966"/>
        <bgColor rgb="FFFFD966"/>
      </patternFill>
    </fill>
    <fill>
      <patternFill patternType="solid">
        <fgColor rgb="FFEA9999"/>
        <bgColor rgb="FFEA9999"/>
      </patternFill>
    </fill>
    <fill>
      <patternFill patternType="solid">
        <fgColor rgb="FFFF0000"/>
        <bgColor rgb="FFFF0000"/>
      </patternFill>
    </fill>
    <fill>
      <patternFill patternType="solid">
        <fgColor rgb="FFED2024"/>
        <bgColor rgb="FF3122A9"/>
      </patternFill>
    </fill>
    <fill>
      <patternFill patternType="solid">
        <fgColor rgb="FF000000"/>
        <bgColor rgb="FF000000"/>
      </patternFill>
    </fill>
    <fill>
      <patternFill patternType="solid">
        <fgColor rgb="FFCFE2F3"/>
        <bgColor rgb="FFCFE2F3"/>
      </patternFill>
    </fill>
    <fill>
      <patternFill patternType="solid">
        <fgColor rgb="FFADE0DE"/>
        <bgColor indexed="64"/>
      </patternFill>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29">
    <border>
      <left/>
      <right/>
      <top/>
      <bottom/>
      <diagonal/>
    </border>
    <border>
      <left/>
      <right style="thin">
        <color rgb="FF000000"/>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57" fillId="19" borderId="0" applyNumberFormat="0" applyBorder="0" applyAlignment="0" applyProtection="0">
      <alignment vertical="center"/>
    </xf>
    <xf numFmtId="178" fontId="53" fillId="0" borderId="0" applyFont="0" applyFill="0" applyBorder="0" applyAlignment="0" applyProtection="0">
      <alignment vertical="center"/>
    </xf>
    <xf numFmtId="177" fontId="53" fillId="0" borderId="0" applyFont="0" applyFill="0" applyBorder="0" applyAlignment="0" applyProtection="0">
      <alignment vertical="center"/>
    </xf>
    <xf numFmtId="42" fontId="53" fillId="0" borderId="0" applyFont="0" applyFill="0" applyBorder="0" applyAlignment="0" applyProtection="0">
      <alignment vertical="center"/>
    </xf>
    <xf numFmtId="44" fontId="53" fillId="0" borderId="0" applyFont="0" applyFill="0" applyBorder="0" applyAlignment="0" applyProtection="0">
      <alignment vertical="center"/>
    </xf>
    <xf numFmtId="9" fontId="53" fillId="0" borderId="0" applyFont="0" applyFill="0" applyBorder="0" applyAlignment="0" applyProtection="0">
      <alignment vertical="center"/>
    </xf>
    <xf numFmtId="0" fontId="52" fillId="0" borderId="0" applyNumberFormat="0" applyFill="0" applyBorder="0" applyAlignment="0" applyProtection="0">
      <alignment vertical="center"/>
    </xf>
    <xf numFmtId="0" fontId="54" fillId="21" borderId="0" applyNumberFormat="0" applyBorder="0" applyAlignment="0" applyProtection="0">
      <alignment vertical="center"/>
    </xf>
    <xf numFmtId="0" fontId="60" fillId="0" borderId="0" applyNumberFormat="0" applyFill="0" applyBorder="0" applyAlignment="0" applyProtection="0">
      <alignment vertical="center"/>
    </xf>
    <xf numFmtId="0" fontId="62" fillId="27" borderId="23" applyNumberFormat="0" applyAlignment="0" applyProtection="0">
      <alignment vertical="center"/>
    </xf>
    <xf numFmtId="0" fontId="63" fillId="0" borderId="24" applyNumberFormat="0" applyFill="0" applyAlignment="0" applyProtection="0">
      <alignment vertical="center"/>
    </xf>
    <xf numFmtId="0" fontId="53" fillId="28" borderId="25" applyNumberFormat="0" applyFont="0" applyAlignment="0" applyProtection="0">
      <alignment vertical="center"/>
    </xf>
    <xf numFmtId="0" fontId="57" fillId="29" borderId="0" applyNumberFormat="0" applyBorder="0" applyAlignment="0" applyProtection="0">
      <alignment vertical="center"/>
    </xf>
    <xf numFmtId="0" fontId="66" fillId="0" borderId="0" applyNumberFormat="0" applyFill="0" applyBorder="0" applyAlignment="0" applyProtection="0">
      <alignment vertical="center"/>
    </xf>
    <xf numFmtId="0" fontId="57" fillId="26" borderId="0" applyNumberFormat="0" applyBorder="0" applyAlignment="0" applyProtection="0">
      <alignment vertical="center"/>
    </xf>
    <xf numFmtId="0" fontId="6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24" applyNumberFormat="0" applyFill="0" applyAlignment="0" applyProtection="0">
      <alignment vertical="center"/>
    </xf>
    <xf numFmtId="0" fontId="56" fillId="0" borderId="26" applyNumberFormat="0" applyFill="0" applyAlignment="0" applyProtection="0">
      <alignment vertical="center"/>
    </xf>
    <xf numFmtId="0" fontId="56" fillId="0" borderId="0" applyNumberFormat="0" applyFill="0" applyBorder="0" applyAlignment="0" applyProtection="0">
      <alignment vertical="center"/>
    </xf>
    <xf numFmtId="0" fontId="61" fillId="25" borderId="22" applyNumberFormat="0" applyAlignment="0" applyProtection="0">
      <alignment vertical="center"/>
    </xf>
    <xf numFmtId="0" fontId="54" fillId="34" borderId="0" applyNumberFormat="0" applyBorder="0" applyAlignment="0" applyProtection="0">
      <alignment vertical="center"/>
    </xf>
    <xf numFmtId="0" fontId="69" fillId="38" borderId="0" applyNumberFormat="0" applyBorder="0" applyAlignment="0" applyProtection="0">
      <alignment vertical="center"/>
    </xf>
    <xf numFmtId="0" fontId="70" fillId="33" borderId="27" applyNumberFormat="0" applyAlignment="0" applyProtection="0">
      <alignment vertical="center"/>
    </xf>
    <xf numFmtId="0" fontId="57" fillId="41" borderId="0" applyNumberFormat="0" applyBorder="0" applyAlignment="0" applyProtection="0">
      <alignment vertical="center"/>
    </xf>
    <xf numFmtId="0" fontId="65" fillId="33" borderId="22" applyNumberFormat="0" applyAlignment="0" applyProtection="0">
      <alignment vertical="center"/>
    </xf>
    <xf numFmtId="0" fontId="71" fillId="0" borderId="28" applyNumberFormat="0" applyFill="0" applyAlignment="0" applyProtection="0">
      <alignment vertical="center"/>
    </xf>
    <xf numFmtId="0" fontId="55" fillId="0" borderId="21" applyNumberFormat="0" applyFill="0" applyAlignment="0" applyProtection="0">
      <alignment vertical="center"/>
    </xf>
    <xf numFmtId="0" fontId="58" fillId="20" borderId="0" applyNumberFormat="0" applyBorder="0" applyAlignment="0" applyProtection="0">
      <alignment vertical="center"/>
    </xf>
    <xf numFmtId="0" fontId="64" fillId="32" borderId="0" applyNumberFormat="0" applyBorder="0" applyAlignment="0" applyProtection="0">
      <alignment vertical="center"/>
    </xf>
    <xf numFmtId="0" fontId="54" fillId="37" borderId="0" applyNumberFormat="0" applyBorder="0" applyAlignment="0" applyProtection="0">
      <alignment vertical="center"/>
    </xf>
    <xf numFmtId="0" fontId="57" fillId="43" borderId="0" applyNumberFormat="0" applyBorder="0" applyAlignment="0" applyProtection="0">
      <alignment vertical="center"/>
    </xf>
    <xf numFmtId="0" fontId="54" fillId="24" borderId="0" applyNumberFormat="0" applyBorder="0" applyAlignment="0" applyProtection="0">
      <alignment vertical="center"/>
    </xf>
    <xf numFmtId="0" fontId="54" fillId="39" borderId="0" applyNumberFormat="0" applyBorder="0" applyAlignment="0" applyProtection="0">
      <alignment vertical="center"/>
    </xf>
    <xf numFmtId="0" fontId="57" fillId="31" borderId="0" applyNumberFormat="0" applyBorder="0" applyAlignment="0" applyProtection="0">
      <alignment vertical="center"/>
    </xf>
    <xf numFmtId="0" fontId="57" fillId="45" borderId="0" applyNumberFormat="0" applyBorder="0" applyAlignment="0" applyProtection="0">
      <alignment vertical="center"/>
    </xf>
    <xf numFmtId="0" fontId="54" fillId="40" borderId="0" applyNumberFormat="0" applyBorder="0" applyAlignment="0" applyProtection="0">
      <alignment vertical="center"/>
    </xf>
    <xf numFmtId="0" fontId="54" fillId="18" borderId="0" applyNumberFormat="0" applyBorder="0" applyAlignment="0" applyProtection="0">
      <alignment vertical="center"/>
    </xf>
    <xf numFmtId="0" fontId="57" fillId="36" borderId="0" applyNumberFormat="0" applyBorder="0" applyAlignment="0" applyProtection="0">
      <alignment vertical="center"/>
    </xf>
    <xf numFmtId="0" fontId="54" fillId="35" borderId="0" applyNumberFormat="0" applyBorder="0" applyAlignment="0" applyProtection="0">
      <alignment vertical="center"/>
    </xf>
    <xf numFmtId="0" fontId="57" fillId="46" borderId="0" applyNumberFormat="0" applyBorder="0" applyAlignment="0" applyProtection="0">
      <alignment vertical="center"/>
    </xf>
    <xf numFmtId="0" fontId="57" fillId="23" borderId="0" applyNumberFormat="0" applyBorder="0" applyAlignment="0" applyProtection="0">
      <alignment vertical="center"/>
    </xf>
    <xf numFmtId="0" fontId="54" fillId="30" borderId="0" applyNumberFormat="0" applyBorder="0" applyAlignment="0" applyProtection="0">
      <alignment vertical="center"/>
    </xf>
    <xf numFmtId="0" fontId="57" fillId="44" borderId="0" applyNumberFormat="0" applyBorder="0" applyAlignment="0" applyProtection="0">
      <alignment vertical="center"/>
    </xf>
    <xf numFmtId="0" fontId="54" fillId="47" borderId="0" applyNumberFormat="0" applyBorder="0" applyAlignment="0" applyProtection="0">
      <alignment vertical="center"/>
    </xf>
    <xf numFmtId="0" fontId="54" fillId="22" borderId="0" applyNumberFormat="0" applyBorder="0" applyAlignment="0" applyProtection="0">
      <alignment vertical="center"/>
    </xf>
    <xf numFmtId="0" fontId="57" fillId="48" borderId="0" applyNumberFormat="0" applyBorder="0" applyAlignment="0" applyProtection="0">
      <alignment vertical="center"/>
    </xf>
    <xf numFmtId="0" fontId="54" fillId="42" borderId="0" applyNumberFormat="0" applyBorder="0" applyAlignment="0" applyProtection="0">
      <alignment vertical="center"/>
    </xf>
  </cellStyleXfs>
  <cellXfs count="194">
    <xf numFmtId="0" fontId="0" fillId="0" borderId="0" xfId="0" applyFont="1" applyAlignment="1"/>
    <xf numFmtId="0" fontId="1" fillId="2" borderId="0" xfId="0" applyFont="1" applyFill="1" applyBorder="1" applyAlignment="1">
      <alignment vertical="center"/>
    </xf>
    <xf numFmtId="0" fontId="2" fillId="2" borderId="0" xfId="0" applyFont="1" applyFill="1" applyBorder="1" applyAlignment="1">
      <alignment vertical="center"/>
    </xf>
    <xf numFmtId="0" fontId="3" fillId="3" borderId="0" xfId="0" applyFont="1" applyFill="1" applyBorder="1" applyAlignment="1">
      <alignment wrapText="1"/>
    </xf>
    <xf numFmtId="0" fontId="4" fillId="3" borderId="0" xfId="0" applyFont="1" applyFill="1" applyBorder="1" applyAlignment="1">
      <alignment wrapText="1"/>
    </xf>
    <xf numFmtId="0" fontId="5" fillId="3" borderId="0" xfId="0" applyFont="1" applyFill="1" applyBorder="1" applyAlignment="1">
      <alignment wrapText="1"/>
    </xf>
    <xf numFmtId="0" fontId="6" fillId="3" borderId="0" xfId="0" applyFont="1" applyFill="1" applyBorder="1" applyAlignment="1">
      <alignment wrapText="1"/>
    </xf>
    <xf numFmtId="0" fontId="3" fillId="0" borderId="0" xfId="0" applyFont="1" applyAlignment="1">
      <alignment wrapText="1"/>
    </xf>
    <xf numFmtId="0" fontId="7" fillId="4" borderId="0" xfId="0" applyFont="1" applyFill="1" applyBorder="1" applyAlignment="1">
      <alignment horizontal="center" vertical="center" wrapText="1"/>
    </xf>
    <xf numFmtId="0" fontId="8" fillId="5" borderId="0" xfId="0" applyFont="1" applyFill="1" applyBorder="1" applyAlignment="1">
      <alignment horizontal="center" vertical="center"/>
    </xf>
    <xf numFmtId="0" fontId="5" fillId="0" borderId="0" xfId="0" applyFont="1" applyAlignment="1">
      <alignment wrapText="1"/>
    </xf>
    <xf numFmtId="0" fontId="7" fillId="4"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0" xfId="0" applyFont="1" applyAlignment="1">
      <alignment wrapText="1"/>
    </xf>
    <xf numFmtId="0" fontId="12" fillId="0" borderId="3" xfId="0" applyFont="1" applyBorder="1" applyAlignment="1">
      <alignment horizontal="center"/>
    </xf>
    <xf numFmtId="0" fontId="13" fillId="6" borderId="4" xfId="0" applyFont="1" applyFill="1" applyBorder="1" applyAlignment="1">
      <alignment horizontal="center" vertical="center"/>
    </xf>
    <xf numFmtId="0" fontId="14" fillId="0" borderId="0" xfId="0" applyFont="1" applyAlignment="1">
      <alignment horizontal="right"/>
    </xf>
    <xf numFmtId="0" fontId="15" fillId="6" borderId="3" xfId="0" applyFont="1" applyFill="1" applyBorder="1" applyAlignment="1">
      <alignment horizontal="center" vertical="center"/>
    </xf>
    <xf numFmtId="0" fontId="3" fillId="0" borderId="0" xfId="0" applyFont="1"/>
    <xf numFmtId="0" fontId="2" fillId="6" borderId="3" xfId="0" applyFont="1" applyFill="1" applyBorder="1" applyAlignment="1">
      <alignment horizontal="center" vertical="center"/>
    </xf>
    <xf numFmtId="176" fontId="3" fillId="0" borderId="0" xfId="0" applyNumberFormat="1" applyFont="1"/>
    <xf numFmtId="0" fontId="12" fillId="0" borderId="5" xfId="0" applyFont="1" applyBorder="1" applyAlignment="1">
      <alignment horizontal="center"/>
    </xf>
    <xf numFmtId="0" fontId="13" fillId="6" borderId="6" xfId="0" applyFont="1" applyFill="1" applyBorder="1" applyAlignment="1">
      <alignment horizontal="center" vertical="center"/>
    </xf>
    <xf numFmtId="0" fontId="15" fillId="6" borderId="5" xfId="0" applyFont="1" applyFill="1" applyBorder="1" applyAlignment="1">
      <alignment horizontal="center" vertical="center"/>
    </xf>
    <xf numFmtId="0" fontId="12" fillId="0" borderId="0" xfId="0" applyFont="1" applyAlignment="1">
      <alignment horizontal="center"/>
    </xf>
    <xf numFmtId="0" fontId="13" fillId="6" borderId="5" xfId="0" applyFont="1" applyFill="1" applyBorder="1" applyAlignment="1">
      <alignment horizontal="center" vertical="center"/>
    </xf>
    <xf numFmtId="0" fontId="15" fillId="6" borderId="7" xfId="0" applyFont="1" applyFill="1" applyBorder="1" applyAlignment="1">
      <alignment horizontal="center" vertical="center"/>
    </xf>
    <xf numFmtId="0" fontId="13" fillId="0" borderId="0" xfId="0" applyFont="1" applyAlignment="1"/>
    <xf numFmtId="0" fontId="2" fillId="0" borderId="0" xfId="0" applyFont="1"/>
    <xf numFmtId="0" fontId="16" fillId="0" borderId="8" xfId="0" applyFont="1" applyBorder="1" applyAlignment="1">
      <alignment vertical="top" wrapText="1"/>
    </xf>
    <xf numFmtId="0" fontId="17" fillId="0" borderId="9" xfId="0" applyFont="1" applyBorder="1"/>
    <xf numFmtId="0" fontId="17" fillId="0" borderId="10" xfId="0" applyFont="1" applyBorder="1"/>
    <xf numFmtId="0" fontId="17" fillId="0" borderId="11" xfId="0" applyFont="1" applyBorder="1"/>
    <xf numFmtId="0" fontId="17" fillId="0" borderId="12" xfId="0" applyFont="1" applyBorder="1"/>
    <xf numFmtId="0" fontId="17" fillId="0" borderId="13" xfId="0" applyFont="1" applyBorder="1"/>
    <xf numFmtId="0" fontId="17" fillId="0" borderId="14" xfId="0" applyFont="1" applyBorder="1"/>
    <xf numFmtId="0" fontId="17" fillId="0" borderId="15" xfId="0" applyFont="1" applyBorder="1"/>
    <xf numFmtId="0" fontId="1" fillId="2" borderId="0" xfId="0" applyFont="1" applyFill="1" applyBorder="1" applyAlignment="1">
      <alignment vertical="center" wrapText="1"/>
    </xf>
    <xf numFmtId="0" fontId="18" fillId="2" borderId="0" xfId="0" applyFont="1" applyFill="1" applyBorder="1" applyAlignment="1">
      <alignment vertical="center" wrapText="1"/>
    </xf>
    <xf numFmtId="0" fontId="5" fillId="3" borderId="0" xfId="0" applyFont="1" applyFill="1" applyBorder="1" applyAlignment="1">
      <alignment vertical="center" wrapText="1"/>
    </xf>
    <xf numFmtId="0" fontId="19" fillId="3" borderId="0" xfId="0" applyFont="1" applyFill="1" applyBorder="1" applyAlignment="1">
      <alignment wrapText="1"/>
    </xf>
    <xf numFmtId="0" fontId="20" fillId="4" borderId="0" xfId="0" applyFont="1" applyFill="1" applyBorder="1" applyAlignment="1">
      <alignment horizontal="center" vertical="center" wrapText="1"/>
    </xf>
    <xf numFmtId="0" fontId="21" fillId="0" borderId="2" xfId="0" applyFont="1" applyBorder="1" applyAlignment="1">
      <alignment horizontal="center" vertical="center" wrapText="1"/>
    </xf>
    <xf numFmtId="0" fontId="13" fillId="0" borderId="3" xfId="0" applyFont="1" applyBorder="1" applyAlignment="1">
      <alignment horizontal="center" vertical="center"/>
    </xf>
    <xf numFmtId="176" fontId="2" fillId="0" borderId="3" xfId="0" applyNumberFormat="1" applyFont="1" applyBorder="1" applyAlignment="1">
      <alignment horizontal="center" vertical="center"/>
    </xf>
    <xf numFmtId="176" fontId="2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3" xfId="0" applyFont="1" applyBorder="1" applyAlignment="1">
      <alignment horizontal="center" vertical="center"/>
    </xf>
    <xf numFmtId="1" fontId="22" fillId="7" borderId="3" xfId="0" applyNumberFormat="1" applyFont="1" applyFill="1" applyBorder="1" applyAlignment="1">
      <alignment horizontal="center" vertical="center"/>
    </xf>
    <xf numFmtId="0" fontId="23" fillId="0" borderId="0" xfId="0" applyFont="1"/>
    <xf numFmtId="0" fontId="23" fillId="0" borderId="0" xfId="0" applyFont="1" applyAlignment="1"/>
    <xf numFmtId="0" fontId="16" fillId="0" borderId="0" xfId="0" applyFont="1"/>
    <xf numFmtId="0" fontId="22" fillId="0" borderId="0" xfId="0" applyFont="1"/>
    <xf numFmtId="0" fontId="3" fillId="8" borderId="3" xfId="0" applyFont="1" applyFill="1" applyBorder="1"/>
    <xf numFmtId="0" fontId="24" fillId="0" borderId="3" xfId="0" applyFont="1" applyBorder="1"/>
    <xf numFmtId="0" fontId="3" fillId="9" borderId="3" xfId="0" applyFont="1" applyFill="1" applyBorder="1"/>
    <xf numFmtId="0" fontId="25" fillId="0" borderId="3" xfId="0" applyFont="1" applyBorder="1"/>
    <xf numFmtId="0" fontId="3" fillId="10" borderId="3" xfId="0" applyFont="1" applyFill="1" applyBorder="1"/>
    <xf numFmtId="0" fontId="26" fillId="11" borderId="3" xfId="0" applyFont="1" applyFill="1" applyBorder="1" applyAlignment="1">
      <alignment wrapText="1"/>
    </xf>
    <xf numFmtId="0" fontId="26" fillId="12" borderId="3" xfId="0" applyFont="1" applyFill="1" applyBorder="1" applyAlignment="1">
      <alignment wrapText="1"/>
    </xf>
    <xf numFmtId="0" fontId="27" fillId="0" borderId="3" xfId="0" applyFont="1" applyBorder="1"/>
    <xf numFmtId="0" fontId="3" fillId="3" borderId="0" xfId="0" applyFont="1" applyFill="1" applyBorder="1" applyAlignment="1">
      <alignment vertical="center" wrapText="1"/>
    </xf>
    <xf numFmtId="0" fontId="4" fillId="13" borderId="0" xfId="0" applyFont="1" applyFill="1" applyBorder="1" applyAlignment="1">
      <alignment vertical="center"/>
    </xf>
    <xf numFmtId="0" fontId="3" fillId="13" borderId="0" xfId="0" applyFont="1" applyFill="1" applyBorder="1" applyAlignment="1">
      <alignment vertical="center"/>
    </xf>
    <xf numFmtId="0" fontId="4" fillId="0" borderId="0" xfId="0" applyFont="1"/>
    <xf numFmtId="0" fontId="19" fillId="0" borderId="0" xfId="0" applyFont="1"/>
    <xf numFmtId="0" fontId="26" fillId="0" borderId="0" xfId="0" applyFont="1"/>
    <xf numFmtId="0" fontId="26" fillId="0" borderId="0" xfId="0" applyFont="1" applyAlignment="1">
      <alignment wrapText="1"/>
    </xf>
    <xf numFmtId="0" fontId="4" fillId="14" borderId="0" xfId="0" applyFont="1" applyFill="1" applyBorder="1"/>
    <xf numFmtId="0" fontId="28" fillId="15" borderId="0" xfId="0" applyFont="1" applyFill="1" applyBorder="1" applyAlignment="1">
      <alignment vertical="center"/>
    </xf>
    <xf numFmtId="0" fontId="19" fillId="15" borderId="0" xfId="0" applyFont="1" applyFill="1" applyBorder="1"/>
    <xf numFmtId="0" fontId="26" fillId="15" borderId="0" xfId="0" applyFont="1" applyFill="1" applyBorder="1"/>
    <xf numFmtId="0" fontId="26" fillId="15" borderId="0" xfId="0" applyFont="1" applyFill="1" applyBorder="1" applyAlignment="1">
      <alignment wrapText="1"/>
    </xf>
    <xf numFmtId="0" fontId="3" fillId="15" borderId="0" xfId="0" applyFont="1" applyFill="1" applyBorder="1" applyAlignment="1">
      <alignment wrapText="1"/>
    </xf>
    <xf numFmtId="0" fontId="29" fillId="0" borderId="0" xfId="0" applyFont="1" applyAlignment="1">
      <alignment vertical="center"/>
    </xf>
    <xf numFmtId="0" fontId="0" fillId="0" borderId="0" xfId="0" applyFont="1" applyAlignment="1">
      <alignment horizontal="center" vertical="center" wrapText="1"/>
    </xf>
    <xf numFmtId="0" fontId="30" fillId="0" borderId="0" xfId="0" applyFont="1"/>
    <xf numFmtId="0" fontId="13" fillId="6" borderId="3" xfId="0" applyFont="1" applyFill="1" applyBorder="1" applyAlignment="1">
      <alignment horizontal="center" vertical="center"/>
    </xf>
    <xf numFmtId="0" fontId="24" fillId="0" borderId="0" xfId="0" applyFont="1" applyAlignment="1">
      <alignment vertical="center"/>
    </xf>
    <xf numFmtId="0" fontId="2" fillId="0" borderId="0" xfId="0" applyFont="1" applyAlignment="1">
      <alignment wrapText="1"/>
    </xf>
    <xf numFmtId="0" fontId="31" fillId="0" borderId="0" xfId="0" applyFont="1" applyAlignment="1">
      <alignment wrapText="1"/>
    </xf>
    <xf numFmtId="0" fontId="20" fillId="15" borderId="0" xfId="0" applyFont="1" applyFill="1" applyBorder="1"/>
    <xf numFmtId="0" fontId="32" fillId="15" borderId="0" xfId="0" applyFont="1" applyFill="1" applyBorder="1"/>
    <xf numFmtId="0" fontId="32" fillId="15" borderId="0" xfId="0" applyFont="1" applyFill="1" applyBorder="1" applyAlignment="1">
      <alignment wrapText="1"/>
    </xf>
    <xf numFmtId="0" fontId="29" fillId="0" borderId="0" xfId="0" applyFont="1" applyAlignment="1"/>
    <xf numFmtId="0" fontId="2" fillId="6" borderId="3" xfId="0" applyFont="1" applyFill="1" applyBorder="1"/>
    <xf numFmtId="0" fontId="24" fillId="0" borderId="0" xfId="0" applyFont="1"/>
    <xf numFmtId="0" fontId="33" fillId="15" borderId="0" xfId="0" applyFont="1" applyFill="1" applyBorder="1"/>
    <xf numFmtId="0" fontId="0" fillId="15" borderId="0" xfId="0" applyFont="1" applyFill="1" applyBorder="1" applyAlignment="1">
      <alignment wrapText="1"/>
    </xf>
    <xf numFmtId="0" fontId="14" fillId="0" borderId="0" xfId="0" applyFont="1" applyAlignment="1">
      <alignment wrapText="1"/>
    </xf>
    <xf numFmtId="0" fontId="34" fillId="0" borderId="0" xfId="0" applyFont="1" applyAlignment="1">
      <alignment wrapText="1"/>
    </xf>
    <xf numFmtId="0" fontId="29" fillId="0" borderId="0" xfId="0" applyFont="1" applyAlignment="1">
      <alignment wrapText="1"/>
    </xf>
    <xf numFmtId="0" fontId="13" fillId="6" borderId="3" xfId="0" applyFont="1" applyFill="1" applyBorder="1" applyAlignment="1">
      <alignment wrapText="1"/>
    </xf>
    <xf numFmtId="0" fontId="35" fillId="0" borderId="0" xfId="0" applyFont="1" applyAlignment="1">
      <alignment wrapText="1"/>
    </xf>
    <xf numFmtId="0" fontId="15" fillId="0" borderId="0" xfId="0" applyFont="1" applyAlignment="1">
      <alignment horizontal="center" vertical="center" wrapText="1"/>
    </xf>
    <xf numFmtId="0" fontId="36" fillId="0" borderId="0" xfId="0" applyFont="1" applyAlignment="1">
      <alignment horizontal="center" vertical="center"/>
    </xf>
    <xf numFmtId="0" fontId="37" fillId="0" borderId="0" xfId="0" applyFont="1"/>
    <xf numFmtId="0" fontId="38" fillId="0" borderId="0" xfId="0" applyFont="1"/>
    <xf numFmtId="0" fontId="33" fillId="15" borderId="0" xfId="0" applyFont="1" applyFill="1" applyBorder="1" applyAlignment="1">
      <alignment vertical="center"/>
    </xf>
    <xf numFmtId="0" fontId="4" fillId="15" borderId="0" xfId="0" applyFont="1" applyFill="1" applyBorder="1"/>
    <xf numFmtId="0" fontId="29" fillId="0" borderId="0" xfId="0" applyFont="1"/>
    <xf numFmtId="0" fontId="2" fillId="0" borderId="0" xfId="0" applyFont="1" applyAlignment="1">
      <alignment horizontal="center" vertical="center"/>
    </xf>
    <xf numFmtId="0" fontId="39" fillId="0" borderId="0" xfId="0" applyFont="1"/>
    <xf numFmtId="0" fontId="40" fillId="0" borderId="0" xfId="0" applyFont="1" applyAlignment="1"/>
    <xf numFmtId="0" fontId="29" fillId="0" borderId="16" xfId="0" applyFont="1" applyBorder="1"/>
    <xf numFmtId="176" fontId="2" fillId="0" borderId="0" xfId="0" applyNumberFormat="1" applyFont="1" applyAlignment="1">
      <alignment horizontal="center" vertical="center"/>
    </xf>
    <xf numFmtId="0" fontId="3" fillId="0" borderId="0" xfId="0" applyFont="1" applyAlignment="1">
      <alignment horizontal="left"/>
    </xf>
    <xf numFmtId="0" fontId="10" fillId="0" borderId="0" xfId="0" applyFont="1" applyAlignment="1">
      <alignment horizontal="left"/>
    </xf>
    <xf numFmtId="176" fontId="41" fillId="0" borderId="17" xfId="0" applyNumberFormat="1" applyFont="1" applyBorder="1" applyAlignment="1">
      <alignment horizontal="center" vertical="center"/>
    </xf>
    <xf numFmtId="0" fontId="11" fillId="0" borderId="0" xfId="0" applyFont="1"/>
    <xf numFmtId="0" fontId="25" fillId="0" borderId="3" xfId="0" applyFont="1" applyBorder="1" applyAlignment="1"/>
    <xf numFmtId="0" fontId="34" fillId="0" borderId="0" xfId="0" applyFont="1"/>
    <xf numFmtId="0" fontId="29" fillId="0" borderId="0" xfId="0" applyFont="1" applyAlignment="1">
      <alignment horizontal="left"/>
    </xf>
    <xf numFmtId="1" fontId="3" fillId="0" borderId="0" xfId="0" applyNumberFormat="1" applyFont="1" applyAlignment="1">
      <alignment horizontal="center" vertical="center"/>
    </xf>
    <xf numFmtId="0" fontId="30" fillId="0" borderId="0" xfId="0" applyFont="1" applyAlignment="1"/>
    <xf numFmtId="0" fontId="29" fillId="0" borderId="16" xfId="0" applyFont="1" applyBorder="1" applyAlignment="1">
      <alignment horizontal="left"/>
    </xf>
    <xf numFmtId="1" fontId="3" fillId="0" borderId="16" xfId="0" applyNumberFormat="1" applyFont="1" applyBorder="1" applyAlignment="1">
      <alignment horizontal="center" vertical="center"/>
    </xf>
    <xf numFmtId="1" fontId="11" fillId="0" borderId="0" xfId="0" applyNumberFormat="1" applyFont="1" applyAlignment="1">
      <alignment horizontal="center" vertical="center"/>
    </xf>
    <xf numFmtId="0" fontId="11" fillId="0" borderId="0" xfId="0" applyFont="1" applyAlignment="1">
      <alignment horizontal="center" vertical="center"/>
    </xf>
    <xf numFmtId="1" fontId="11" fillId="7" borderId="17" xfId="0" applyNumberFormat="1" applyFont="1" applyFill="1" applyBorder="1" applyAlignment="1">
      <alignment horizontal="center" vertical="center"/>
    </xf>
    <xf numFmtId="0" fontId="24" fillId="0" borderId="0" xfId="0" applyFont="1" applyAlignment="1"/>
    <xf numFmtId="0" fontId="4" fillId="13" borderId="0" xfId="0" applyFont="1" applyFill="1" applyBorder="1" applyAlignment="1">
      <alignment vertical="center" wrapText="1"/>
    </xf>
    <xf numFmtId="0" fontId="3" fillId="15" borderId="0" xfId="0" applyFont="1" applyFill="1" applyBorder="1"/>
    <xf numFmtId="0" fontId="0" fillId="0" borderId="0" xfId="0" applyFont="1" applyBorder="1" applyAlignment="1"/>
    <xf numFmtId="0" fontId="2" fillId="2" borderId="0" xfId="0" applyFont="1" applyFill="1" applyBorder="1"/>
    <xf numFmtId="0" fontId="3" fillId="2" borderId="0" xfId="0" applyFont="1" applyFill="1" applyBorder="1"/>
    <xf numFmtId="0" fontId="42" fillId="16" borderId="0" xfId="0" applyFont="1" applyFill="1"/>
    <xf numFmtId="0" fontId="43" fillId="0" borderId="0" xfId="0" applyFont="1"/>
    <xf numFmtId="0" fontId="13" fillId="0" borderId="0" xfId="0" applyFont="1"/>
    <xf numFmtId="0" fontId="3" fillId="0" borderId="18" xfId="0" applyFont="1" applyBorder="1"/>
    <xf numFmtId="0" fontId="43" fillId="0" borderId="18" xfId="0" applyFont="1" applyBorder="1"/>
    <xf numFmtId="0" fontId="13" fillId="0" borderId="18" xfId="0" applyFont="1" applyBorder="1"/>
    <xf numFmtId="0" fontId="44" fillId="0" borderId="0" xfId="0" applyFont="1"/>
    <xf numFmtId="0" fontId="2" fillId="0" borderId="0" xfId="0" applyFont="1" applyAlignment="1"/>
    <xf numFmtId="0" fontId="42" fillId="16" borderId="19" xfId="0" applyFont="1" applyFill="1" applyBorder="1"/>
    <xf numFmtId="58" fontId="13" fillId="0" borderId="19" xfId="0" applyNumberFormat="1" applyFont="1" applyBorder="1" applyAlignment="1"/>
    <xf numFmtId="0" fontId="3" fillId="0" borderId="19" xfId="0" applyFont="1" applyBorder="1"/>
    <xf numFmtId="0" fontId="13" fillId="0" borderId="0" xfId="0" applyFont="1" applyAlignment="1">
      <alignment horizontal="right"/>
    </xf>
    <xf numFmtId="0" fontId="45" fillId="0" borderId="0" xfId="0" applyFont="1"/>
    <xf numFmtId="1" fontId="45" fillId="0" borderId="0" xfId="0" applyNumberFormat="1" applyFont="1" applyAlignment="1">
      <alignment horizontal="left"/>
    </xf>
    <xf numFmtId="0" fontId="11" fillId="0" borderId="18" xfId="0" applyFont="1" applyBorder="1"/>
    <xf numFmtId="1" fontId="13" fillId="0" borderId="18" xfId="0" applyNumberFormat="1" applyFont="1" applyBorder="1" applyAlignment="1">
      <alignment horizontal="left"/>
    </xf>
    <xf numFmtId="0" fontId="42" fillId="16" borderId="0" xfId="0" applyFont="1" applyFill="1" applyBorder="1"/>
    <xf numFmtId="1" fontId="13" fillId="0" borderId="0" xfId="0" applyNumberFormat="1" applyFont="1" applyBorder="1" applyAlignment="1">
      <alignment horizontal="left"/>
    </xf>
    <xf numFmtId="0" fontId="2" fillId="0" borderId="0" xfId="0" applyFont="1" applyBorder="1"/>
    <xf numFmtId="0" fontId="3" fillId="0" borderId="0" xfId="0" applyFont="1" applyBorder="1"/>
    <xf numFmtId="0" fontId="11" fillId="0" borderId="0" xfId="0" applyFont="1" applyBorder="1"/>
    <xf numFmtId="0" fontId="10" fillId="0" borderId="0" xfId="0" applyFont="1"/>
    <xf numFmtId="0" fontId="2" fillId="0" borderId="18" xfId="0" applyFont="1" applyBorder="1"/>
    <xf numFmtId="0" fontId="2" fillId="17" borderId="20" xfId="0" applyFont="1" applyFill="1" applyBorder="1" applyAlignment="1">
      <alignment horizontal="center" vertical="center"/>
    </xf>
    <xf numFmtId="0" fontId="3" fillId="0" borderId="20" xfId="0" applyFont="1" applyBorder="1"/>
    <xf numFmtId="0" fontId="3" fillId="0" borderId="16" xfId="0" applyFont="1" applyBorder="1" applyAlignment="1">
      <alignment wrapText="1"/>
    </xf>
    <xf numFmtId="0" fontId="2" fillId="17" borderId="16" xfId="0" applyFont="1" applyFill="1" applyBorder="1" applyAlignment="1">
      <alignment horizontal="center" vertical="center" wrapText="1"/>
    </xf>
    <xf numFmtId="0" fontId="3" fillId="0" borderId="0" xfId="0" applyFont="1" applyAlignment="1">
      <alignment horizontal="right" wrapText="1"/>
    </xf>
    <xf numFmtId="0" fontId="2" fillId="17" borderId="0" xfId="0" applyFont="1" applyFill="1" applyAlignment="1">
      <alignment horizontal="center"/>
    </xf>
    <xf numFmtId="0" fontId="46" fillId="17" borderId="0" xfId="0" applyFont="1" applyFill="1"/>
    <xf numFmtId="0" fontId="13" fillId="17" borderId="0" xfId="0" applyFont="1" applyFill="1" applyAlignment="1"/>
    <xf numFmtId="0" fontId="0" fillId="17" borderId="0" xfId="0" applyFont="1" applyFill="1" applyAlignment="1"/>
    <xf numFmtId="0" fontId="47" fillId="17" borderId="0" xfId="0" applyFont="1" applyFill="1"/>
    <xf numFmtId="0" fontId="11" fillId="0" borderId="19" xfId="0" applyFont="1" applyBorder="1"/>
    <xf numFmtId="0" fontId="2" fillId="17" borderId="16" xfId="0" applyFont="1" applyFill="1" applyBorder="1" applyAlignment="1">
      <alignment horizontal="right"/>
    </xf>
    <xf numFmtId="0" fontId="2" fillId="17" borderId="16" xfId="0" applyFont="1" applyFill="1" applyBorder="1" applyAlignment="1">
      <alignment horizontal="left" vertical="center"/>
    </xf>
    <xf numFmtId="0" fontId="2" fillId="17" borderId="16" xfId="0" applyFont="1" applyFill="1" applyBorder="1" applyAlignment="1">
      <alignment horizontal="right" vertical="center"/>
    </xf>
    <xf numFmtId="0" fontId="1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2" fillId="17" borderId="16" xfId="0" applyFont="1" applyFill="1" applyBorder="1" applyAlignment="1">
      <alignment horizontal="center" vertical="center" wrapText="1"/>
    </xf>
    <xf numFmtId="176" fontId="22" fillId="17" borderId="0" xfId="0" applyNumberFormat="1" applyFont="1" applyFill="1" applyAlignment="1">
      <alignment horizontal="center" vertical="center"/>
    </xf>
    <xf numFmtId="176" fontId="13" fillId="0" borderId="0" xfId="0" applyNumberFormat="1" applyFont="1" applyAlignment="1">
      <alignment horizontal="center" vertical="center"/>
    </xf>
    <xf numFmtId="176" fontId="41" fillId="17" borderId="0" xfId="0" applyNumberFormat="1" applyFont="1" applyFill="1" applyAlignment="1">
      <alignment horizontal="center" vertical="center"/>
    </xf>
    <xf numFmtId="0" fontId="2" fillId="16" borderId="0" xfId="0" applyFont="1" applyFill="1" applyAlignment="1">
      <alignment horizontal="center" vertical="center"/>
    </xf>
    <xf numFmtId="4" fontId="3" fillId="16" borderId="18" xfId="0" applyNumberFormat="1" applyFont="1" applyFill="1" applyBorder="1" applyAlignment="1">
      <alignment horizontal="center"/>
    </xf>
    <xf numFmtId="0" fontId="13" fillId="16" borderId="0" xfId="0" applyFont="1" applyFill="1" applyAlignment="1">
      <alignment horizontal="center" vertical="center"/>
    </xf>
    <xf numFmtId="0" fontId="48" fillId="17" borderId="0" xfId="0" applyFont="1" applyFill="1"/>
    <xf numFmtId="0" fontId="40" fillId="0" borderId="0" xfId="0" applyFont="1"/>
    <xf numFmtId="0" fontId="49" fillId="0" borderId="0" xfId="0" applyFont="1" applyAlignment="1">
      <alignment vertical="top" wrapText="1"/>
    </xf>
    <xf numFmtId="0" fontId="50" fillId="0" borderId="0" xfId="0" applyFont="1" applyAlignment="1"/>
    <xf numFmtId="0" fontId="49" fillId="0" borderId="0" xfId="0" applyFont="1" applyAlignment="1">
      <alignment wrapText="1"/>
    </xf>
    <xf numFmtId="0" fontId="2" fillId="0" borderId="0" xfId="0" applyFont="1" applyAlignment="1">
      <alignment vertical="center"/>
    </xf>
    <xf numFmtId="0" fontId="51" fillId="0" borderId="0" xfId="0" applyFont="1" applyAlignment="1">
      <alignment horizontal="left"/>
    </xf>
    <xf numFmtId="0" fontId="2" fillId="17" borderId="20" xfId="0" applyFont="1" applyFill="1" applyBorder="1" applyAlignment="1">
      <alignment horizontal="center"/>
    </xf>
    <xf numFmtId="0" fontId="2" fillId="0" borderId="20" xfId="0" applyFont="1" applyBorder="1"/>
    <xf numFmtId="0" fontId="2" fillId="17" borderId="16" xfId="0" applyFont="1" applyFill="1" applyBorder="1" applyAlignment="1">
      <alignment vertical="center"/>
    </xf>
    <xf numFmtId="0" fontId="2" fillId="0" borderId="16" xfId="0" applyFont="1" applyBorder="1" applyAlignment="1">
      <alignment wrapText="1"/>
    </xf>
    <xf numFmtId="0" fontId="2" fillId="0" borderId="0" xfId="0" applyFont="1" applyAlignment="1">
      <alignment horizontal="right" wrapText="1"/>
    </xf>
    <xf numFmtId="0" fontId="2" fillId="17" borderId="0" xfId="0" applyFont="1" applyFill="1" applyAlignment="1">
      <alignment horizontal="center" vertical="center"/>
    </xf>
    <xf numFmtId="0" fontId="42" fillId="16" borderId="0" xfId="0" applyFont="1" applyFill="1" applyAlignment="1"/>
    <xf numFmtId="0" fontId="3" fillId="0" borderId="0" xfId="0" applyFont="1" applyAlignment="1"/>
    <xf numFmtId="0" fontId="2" fillId="0" borderId="16" xfId="0" applyFont="1" applyBorder="1" applyAlignment="1"/>
    <xf numFmtId="0" fontId="2" fillId="0" borderId="16" xfId="0" applyFont="1" applyBorder="1" applyAlignment="1">
      <alignment horizontal="right"/>
    </xf>
    <xf numFmtId="179" fontId="2" fillId="0" borderId="0" xfId="0" applyNumberFormat="1" applyFont="1" applyAlignment="1">
      <alignment horizontal="right"/>
    </xf>
    <xf numFmtId="180" fontId="2" fillId="0" borderId="0" xfId="0" applyNumberFormat="1" applyFont="1" applyAlignment="1"/>
    <xf numFmtId="0" fontId="2" fillId="17" borderId="16" xfId="0" applyFont="1" applyFill="1" applyBorder="1"/>
    <xf numFmtId="0" fontId="2" fillId="17" borderId="16" xfId="0" applyFont="1" applyFill="1" applyBorder="1" applyAlignment="1">
      <alignment horizontal="center"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6">
    <dxf>
      <fill>
        <patternFill patternType="solid">
          <fgColor rgb="FF00FF00"/>
          <bgColor rgb="FF00FF00"/>
        </patternFill>
      </fill>
    </dxf>
    <dxf>
      <fill>
        <patternFill patternType="solid">
          <fgColor rgb="FFFFD966"/>
          <bgColor rgb="FFFFD966"/>
        </patternFill>
      </fill>
    </dxf>
    <dxf>
      <fill>
        <patternFill patternType="solid">
          <fgColor rgb="FFFF0000"/>
          <bgColor rgb="FFFF0000"/>
        </patternFill>
      </fill>
    </dxf>
    <dxf>
      <fill>
        <patternFill patternType="solid">
          <fgColor rgb="FF38761D"/>
          <bgColor rgb="FF38761D"/>
        </patternFill>
      </fill>
    </dxf>
    <dxf>
      <fill>
        <patternFill patternType="solid">
          <fgColor rgb="FFEA9999"/>
          <bgColor rgb="FFEA9999"/>
        </patternFill>
      </fill>
    </dxf>
    <dxf>
      <fill>
        <patternFill patternType="solid">
          <fgColor rgb="FFFFE599"/>
          <bgColor rgb="FFFFE599"/>
        </patternFill>
      </fill>
    </dxf>
  </dxfs>
  <tableStyles count="0" defaultTableStyle="TableStyleMedium2" defaultPivotStyle="PivotStyleLight16"/>
  <colors>
    <mruColors>
      <color rgb="003974D6"/>
      <color rgb="00ADE0DE"/>
      <color rgb="00ED202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9</xdr:col>
      <xdr:colOff>495300</xdr:colOff>
      <xdr:row>1</xdr:row>
      <xdr:rowOff>371475</xdr:rowOff>
    </xdr:from>
    <xdr:ext cx="4286250" cy="2409825"/>
    <xdr:pic>
      <xdr:nvPicPr>
        <xdr:cNvPr id="2" name="image1.png" title="Image"/>
        <xdr:cNvPicPr preferRelativeResize="0"/>
      </xdr:nvPicPr>
      <xdr:blipFill>
        <a:blip r:embed="rId1" cstate="print"/>
        <a:stretch>
          <a:fillRect/>
        </a:stretch>
      </xdr:blipFill>
      <xdr:spPr>
        <a:xfrm>
          <a:off x="10048240" y="1146175"/>
          <a:ext cx="4286250" cy="2409825"/>
        </a:xfrm>
        <a:prstGeom prst="rect">
          <a:avLst/>
        </a:prstGeom>
        <a:noFill/>
      </xdr:spPr>
    </xdr:pic>
    <xdr:clientData fLocksWithSheet="0"/>
  </xdr:oneCellAnchor>
  <xdr:twoCellAnchor editAs="oneCell">
    <xdr:from>
      <xdr:col>0</xdr:col>
      <xdr:colOff>9525</xdr:colOff>
      <xdr:row>0</xdr:row>
      <xdr:rowOff>9525</xdr:rowOff>
    </xdr:from>
    <xdr:to>
      <xdr:col>0</xdr:col>
      <xdr:colOff>1565275</xdr:colOff>
      <xdr:row>0</xdr:row>
      <xdr:rowOff>774065</xdr:rowOff>
    </xdr:to>
    <xdr:pic>
      <xdr:nvPicPr>
        <xdr:cNvPr id="3" name="Picture 2" descr="logo"/>
        <xdr:cNvPicPr>
          <a:picLocks noChangeAspect="1"/>
        </xdr:cNvPicPr>
      </xdr:nvPicPr>
      <xdr:blipFill>
        <a:blip r:embed="rId2"/>
        <a:stretch>
          <a:fillRect/>
        </a:stretch>
      </xdr:blipFill>
      <xdr:spPr>
        <a:xfrm>
          <a:off x="9525" y="9525"/>
          <a:ext cx="1555750" cy="7645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1072515</xdr:colOff>
      <xdr:row>1</xdr:row>
      <xdr:rowOff>13335</xdr:rowOff>
    </xdr:to>
    <xdr:pic>
      <xdr:nvPicPr>
        <xdr:cNvPr id="2" name="Picture 1" descr="logo"/>
        <xdr:cNvPicPr>
          <a:picLocks noChangeAspect="1"/>
        </xdr:cNvPicPr>
      </xdr:nvPicPr>
      <xdr:blipFill>
        <a:blip r:embed="rId1"/>
        <a:stretch>
          <a:fillRect/>
        </a:stretch>
      </xdr:blipFill>
      <xdr:spPr>
        <a:xfrm>
          <a:off x="9525" y="9525"/>
          <a:ext cx="1596390" cy="79121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0</xdr:col>
      <xdr:colOff>1100455</xdr:colOff>
      <xdr:row>1</xdr:row>
      <xdr:rowOff>13335</xdr:rowOff>
    </xdr:to>
    <xdr:pic>
      <xdr:nvPicPr>
        <xdr:cNvPr id="2" name="Picture 1" descr="logo"/>
        <xdr:cNvPicPr>
          <a:picLocks noChangeAspect="1"/>
        </xdr:cNvPicPr>
      </xdr:nvPicPr>
      <xdr:blipFill>
        <a:blip r:embed="rId1"/>
        <a:stretch>
          <a:fillRect/>
        </a:stretch>
      </xdr:blipFill>
      <xdr:spPr>
        <a:xfrm>
          <a:off x="9525" y="9525"/>
          <a:ext cx="1090930" cy="53721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sciencedirect.com/science/article/abs/pii/0004698185900034" TargetMode="External"/><Relationship Id="rId8" Type="http://schemas.openxmlformats.org/officeDocument/2006/relationships/hyperlink" Target="https://shellym80304.files.wordpress.com/2020/06/air-cleaner-report.pdf" TargetMode="External"/><Relationship Id="rId7" Type="http://schemas.openxmlformats.org/officeDocument/2006/relationships/hyperlink" Target="https://globalhealth.harvard.edu/path-to-zero-schools-achieving-pandemic-resilient-teaching-and-learning-spaces/" TargetMode="External"/><Relationship Id="rId6" Type="http://schemas.openxmlformats.org/officeDocument/2006/relationships/hyperlink" Target="https://tinyurl.com/portableaircleanertool" TargetMode="External"/><Relationship Id="rId5" Type="http://schemas.openxmlformats.org/officeDocument/2006/relationships/hyperlink" Target="https://docs.google.com/spreadsheets/d/1NEhk1IEdbEi_b3wa6gI_zNs8uBJjlSS-86d4b7bW098/edit#gid=0" TargetMode="External"/><Relationship Id="rId4" Type="http://schemas.openxmlformats.org/officeDocument/2006/relationships/hyperlink" Target="https://schools.forhealth.org/risk-reduction-strategies-for-reopening-schools/" TargetMode="External"/><Relationship Id="rId3" Type="http://schemas.openxmlformats.org/officeDocument/2006/relationships/hyperlink" Target="https://www.colorado.edu/even/people/shelly-miller" TargetMode="External"/><Relationship Id="rId2" Type="http://schemas.openxmlformats.org/officeDocument/2006/relationships/hyperlink" Target="https://forhealth.org/" TargetMode="External"/><Relationship Id="rId17" Type="http://schemas.openxmlformats.org/officeDocument/2006/relationships/hyperlink" Target="https://schools.forhealth.org/risk-reduction-strategies-for-reopening-schools/faqs/" TargetMode="External"/><Relationship Id="rId16" Type="http://schemas.openxmlformats.org/officeDocument/2006/relationships/hyperlink" Target="https://pubmed.ncbi.nlm.nih.gov/17100667/" TargetMode="External"/><Relationship Id="rId15" Type="http://schemas.openxmlformats.org/officeDocument/2006/relationships/hyperlink" Target="https://pubmed.ncbi.nlm.nih.gov/16531290/" TargetMode="External"/><Relationship Id="rId14" Type="http://schemas.openxmlformats.org/officeDocument/2006/relationships/hyperlink" Target="https://www.epa.gov/indoor-air-quality-iaq/air-cleaners-and-air-filters-home" TargetMode="External"/><Relationship Id="rId13" Type="http://schemas.openxmlformats.org/officeDocument/2006/relationships/hyperlink" Target="https://ahamverifide.org/" TargetMode="External"/><Relationship Id="rId12" Type="http://schemas.openxmlformats.org/officeDocument/2006/relationships/hyperlink" Target="https://ww2.arb.ca.gov/our-work/programs/air-cleaners-ozone-products/california-certified-air-cleaning-devices" TargetMode="External"/><Relationship Id="rId11" Type="http://schemas.openxmlformats.org/officeDocument/2006/relationships/hyperlink" Target="https://www.tandfonline.com/doi/full/10.1080/15459620600580129?casa_token=90BksVnsPBcAAAAA%3ALI6QfCsrlFVElAHpOtdgvVOt9OjRQ1PN5aMvJbnn5ohUg58Hy1H3DZ8HjfJybl3K9vRO6XyK5HUeXg" TargetMode="External"/><Relationship Id="rId10" Type="http://schemas.openxmlformats.org/officeDocument/2006/relationships/hyperlink" Target="https://shellym80304.files.wordpress.com/2020/06/miller-leiden-et-al-1996.pdf"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 Type="http://schemas.openxmlformats.org/officeDocument/2006/relationships/hyperlink" Target="https://cowaymega.com/products/coway-mighty-ap-1512hh" TargetMode="External"/><Relationship Id="rId8" Type="http://schemas.openxmlformats.org/officeDocument/2006/relationships/hyperlink" Target="https://www.rabbitair.com/products/minusa2-air-purifier?msclkid=eff44bd83da217685c091479b4f0931b&amp;utm_campaign=Search%20-%20US%20-%20Generic&amp;utm_content=Air%20Purifier%20-%20Exact&amp;utm_medium=cpc&amp;utm_source=bing&amp;utm_term=top%20air%20purifiers%20of%202020&amp;variant=29446108020759" TargetMode="External"/><Relationship Id="rId7" Type="http://schemas.openxmlformats.org/officeDocument/2006/relationships/hyperlink" Target="https://www.honeywellstore.com/store/products/true-hepa-large-room-air-purifier-with-allergen-remover-white-hpa204.htm" TargetMode="External"/><Relationship Id="rId6" Type="http://schemas.openxmlformats.org/officeDocument/2006/relationships/hyperlink" Target="https://www.rabbitair.com/products/biogs2-air-purifier" TargetMode="External"/><Relationship Id="rId5" Type="http://schemas.openxmlformats.org/officeDocument/2006/relationships/hyperlink" Target="https://cowaymega.com/products/coway-airmega-150" TargetMode="External"/><Relationship Id="rId4" Type="http://schemas.openxmlformats.org/officeDocument/2006/relationships/hyperlink" Target="https://www.oransi.com/p/oransi-ov200-air-purifier" TargetMode="External"/><Relationship Id="rId3" Type="http://schemas.openxmlformats.org/officeDocument/2006/relationships/hyperlink" Target="https://www.whirlpoolairpurifiers.com/product/whirlpool-wpt80-whispure-medium-tower-air-purifier-slate-black-wpt80/" TargetMode="External"/><Relationship Id="rId2" Type="http://schemas.openxmlformats.org/officeDocument/2006/relationships/hyperlink" Target="https://www.levoit.com/allproducts/vital100" TargetMode="External"/><Relationship Id="rId17" Type="http://schemas.openxmlformats.org/officeDocument/2006/relationships/hyperlink" Target="https://medifyair.com/products/ma-112" TargetMode="External"/><Relationship Id="rId16" Type="http://schemas.openxmlformats.org/officeDocument/2006/relationships/hyperlink" Target="https://www.blueair.com/en-se/classic/classic-605/eu-classic-605.html?cgid=classic" TargetMode="External"/><Relationship Id="rId15" Type="http://schemas.openxmlformats.org/officeDocument/2006/relationships/hyperlink" Target="https://www.blueair.com/en-se/air-purifiers/221/2509.html?cgid=air-purifiers" TargetMode="External"/><Relationship Id="rId14" Type="http://schemas.openxmlformats.org/officeDocument/2006/relationships/hyperlink" Target="https://alen.com/products/alen-breathesmart-75i-air-purifier" TargetMode="External"/><Relationship Id="rId13" Type="http://schemas.openxmlformats.org/officeDocument/2006/relationships/hyperlink" Target="https://www.oransi.com/p/oransi-ej-air-purifier" TargetMode="External"/><Relationship Id="rId12" Type="http://schemas.openxmlformats.org/officeDocument/2006/relationships/hyperlink" Target="https://www.whirlpoolairpurifiers.com/product/whirlpool-wppro2000-whispure-air-purifier-pearl-white/" TargetMode="External"/><Relationship Id="rId11" Type="http://schemas.openxmlformats.org/officeDocument/2006/relationships/hyperlink" Target="https://www.honeywellstore.com/store/products/honeywell-hepa-bluetooth-smart-air-purifier-hpa8350b.htm" TargetMode="External"/><Relationship Id="rId10" Type="http://schemas.openxmlformats.org/officeDocument/2006/relationships/hyperlink" Target="https://www.levoit.com/allproducts/lv-h134" TargetMode="Externa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A1005"/>
  <sheetViews>
    <sheetView tabSelected="1" workbookViewId="0">
      <selection activeCell="A3" sqref="A3"/>
    </sheetView>
  </sheetViews>
  <sheetFormatPr defaultColWidth="14.5047619047619" defaultRowHeight="15.75" customHeight="1"/>
  <cols>
    <col min="1" max="1" width="24.0857142857143" customWidth="1"/>
    <col min="2" max="2" width="13.8285714285714" customWidth="1"/>
    <col min="3" max="6" width="14.5047619047619" customWidth="1"/>
    <col min="9" max="9" width="18.3333333333333" customWidth="1"/>
  </cols>
  <sheetData>
    <row r="1" ht="61" customHeight="1"/>
    <row r="2" ht="30" customHeight="1" spans="1:14">
      <c r="A2" s="1" t="s">
        <v>0</v>
      </c>
      <c r="B2" s="125"/>
      <c r="C2" s="125"/>
      <c r="D2" s="125"/>
      <c r="E2" s="125"/>
      <c r="F2" s="125"/>
      <c r="G2" s="126"/>
      <c r="H2" s="126"/>
      <c r="I2" s="126"/>
      <c r="J2" s="126"/>
      <c r="K2" s="126"/>
      <c r="L2" s="126"/>
      <c r="M2" s="126"/>
      <c r="N2" s="126"/>
    </row>
    <row r="3" customHeight="1" spans="1:4">
      <c r="A3" s="127" t="s">
        <v>1</v>
      </c>
      <c r="B3" s="128" t="s">
        <v>2</v>
      </c>
      <c r="D3" s="129" t="s">
        <v>3</v>
      </c>
    </row>
    <row r="4" customHeight="1" spans="2:4">
      <c r="B4" s="128" t="s">
        <v>4</v>
      </c>
      <c r="D4" s="129" t="s">
        <v>5</v>
      </c>
    </row>
    <row r="5" customHeight="1" spans="1:11">
      <c r="A5" s="130"/>
      <c r="B5" s="131" t="s">
        <v>6</v>
      </c>
      <c r="C5" s="130"/>
      <c r="D5" s="132" t="s">
        <v>7</v>
      </c>
      <c r="E5" s="130"/>
      <c r="F5" s="130"/>
      <c r="G5" s="130"/>
      <c r="H5" s="130"/>
      <c r="I5" s="130"/>
      <c r="J5" s="130"/>
      <c r="K5" s="130"/>
    </row>
    <row r="6" customHeight="1" spans="1:27">
      <c r="A6" s="127" t="s">
        <v>8</v>
      </c>
      <c r="B6" s="29" t="s">
        <v>9</v>
      </c>
      <c r="C6" s="53"/>
      <c r="D6" s="53"/>
      <c r="E6" s="53"/>
      <c r="F6" s="53"/>
      <c r="G6" s="53"/>
      <c r="H6" s="53"/>
      <c r="I6" s="53"/>
      <c r="J6" s="110"/>
      <c r="K6" s="110"/>
      <c r="L6" s="160"/>
      <c r="M6" s="160"/>
      <c r="N6" s="160"/>
      <c r="O6" s="110"/>
      <c r="P6" s="110"/>
      <c r="Q6" s="110"/>
      <c r="R6" s="110"/>
      <c r="S6" s="110"/>
      <c r="T6" s="110"/>
      <c r="U6" s="110"/>
      <c r="V6" s="110"/>
      <c r="W6" s="110"/>
      <c r="X6" s="110"/>
      <c r="Y6" s="110"/>
      <c r="Z6" s="110"/>
      <c r="AA6" s="110"/>
    </row>
    <row r="7" customHeight="1" spans="1:9">
      <c r="A7" s="19"/>
      <c r="B7" s="133" t="s">
        <v>10</v>
      </c>
      <c r="C7" s="28"/>
      <c r="D7" s="28"/>
      <c r="E7" s="28"/>
      <c r="F7" s="28"/>
      <c r="G7" s="28"/>
      <c r="H7" s="28"/>
      <c r="I7" s="28"/>
    </row>
    <row r="8" customHeight="1" spans="1:9">
      <c r="A8" s="19"/>
      <c r="B8" s="29" t="s">
        <v>11</v>
      </c>
      <c r="C8" s="28"/>
      <c r="D8" s="28"/>
      <c r="E8" s="28"/>
      <c r="F8" s="28"/>
      <c r="G8" s="28"/>
      <c r="H8" s="28"/>
      <c r="I8" s="28"/>
    </row>
    <row r="9" customHeight="1" spans="1:9">
      <c r="A9" s="110"/>
      <c r="B9" s="29" t="s">
        <v>12</v>
      </c>
      <c r="C9" s="28"/>
      <c r="D9" s="28"/>
      <c r="E9" s="28"/>
      <c r="F9" s="28"/>
      <c r="G9" s="28"/>
      <c r="H9" s="28"/>
      <c r="I9" s="28"/>
    </row>
    <row r="10" customHeight="1" spans="1:9">
      <c r="A10" s="110"/>
      <c r="B10" s="29" t="s">
        <v>13</v>
      </c>
      <c r="C10" s="28"/>
      <c r="D10" s="28"/>
      <c r="E10" s="28"/>
      <c r="F10" s="28"/>
      <c r="G10" s="28"/>
      <c r="H10" s="28"/>
      <c r="I10" s="28"/>
    </row>
    <row r="11" customHeight="1" spans="1:10">
      <c r="A11" s="110"/>
      <c r="B11" s="134" t="s">
        <v>14</v>
      </c>
      <c r="C11" s="28"/>
      <c r="D11" s="28"/>
      <c r="E11" s="28"/>
      <c r="F11" s="28"/>
      <c r="G11" s="28"/>
      <c r="H11" s="28"/>
      <c r="I11" s="28"/>
      <c r="J11" s="28"/>
    </row>
    <row r="12" customHeight="1" spans="1:14">
      <c r="A12" s="135" t="s">
        <v>15</v>
      </c>
      <c r="B12" s="136">
        <v>44143</v>
      </c>
      <c r="C12" s="137"/>
      <c r="D12" s="137"/>
      <c r="E12" s="137"/>
      <c r="F12" s="137"/>
      <c r="G12" s="137"/>
      <c r="H12" s="137"/>
      <c r="I12" s="137"/>
      <c r="J12" s="137"/>
      <c r="K12" s="137"/>
      <c r="L12" s="137"/>
      <c r="M12" s="137"/>
      <c r="N12" s="137"/>
    </row>
    <row r="13" customHeight="1" spans="1:2">
      <c r="A13" s="127" t="s">
        <v>16</v>
      </c>
      <c r="B13" s="138" t="s">
        <v>17</v>
      </c>
    </row>
    <row r="14" customHeight="1" spans="1:8">
      <c r="A14" s="127" t="s">
        <v>18</v>
      </c>
      <c r="B14" s="139" t="s">
        <v>19</v>
      </c>
      <c r="H14" s="28"/>
    </row>
    <row r="15" customHeight="1" spans="1:5">
      <c r="A15" s="127" t="s">
        <v>20</v>
      </c>
      <c r="B15" s="140" t="s">
        <v>21</v>
      </c>
      <c r="C15" s="28"/>
      <c r="D15" s="28"/>
      <c r="E15" s="28"/>
    </row>
    <row r="16" customHeight="1" spans="1:11">
      <c r="A16" s="141" t="s">
        <v>22</v>
      </c>
      <c r="B16" s="142" t="s">
        <v>23</v>
      </c>
      <c r="C16" s="130"/>
      <c r="D16" s="130"/>
      <c r="E16" s="130"/>
      <c r="F16" s="130"/>
      <c r="G16" s="130"/>
      <c r="H16" s="130"/>
      <c r="I16" s="130"/>
      <c r="J16" s="130"/>
      <c r="K16" s="130"/>
    </row>
    <row r="17" s="124" customFormat="1" customHeight="1" spans="1:11">
      <c r="A17" s="143" t="s">
        <v>24</v>
      </c>
      <c r="B17" s="144" t="s">
        <v>25</v>
      </c>
      <c r="C17" s="145"/>
      <c r="D17" s="146"/>
      <c r="E17" s="146"/>
      <c r="F17" s="146"/>
      <c r="G17" s="146"/>
      <c r="H17" s="146"/>
      <c r="I17" s="146"/>
      <c r="J17" s="146"/>
      <c r="K17" s="146"/>
    </row>
    <row r="18" s="124" customFormat="1" customHeight="1" spans="1:11">
      <c r="A18" s="147"/>
      <c r="B18" s="145" t="s">
        <v>26</v>
      </c>
      <c r="C18" s="145"/>
      <c r="D18" s="146"/>
      <c r="E18" s="146"/>
      <c r="F18" s="146"/>
      <c r="G18" s="146"/>
      <c r="H18" s="146"/>
      <c r="I18" s="146"/>
      <c r="J18" s="146"/>
      <c r="K18" s="146"/>
    </row>
    <row r="19" customHeight="1" spans="1:11">
      <c r="A19" s="147"/>
      <c r="B19" s="145" t="s">
        <v>27</v>
      </c>
      <c r="C19" s="145"/>
      <c r="D19" s="146"/>
      <c r="E19" s="146"/>
      <c r="F19" s="146"/>
      <c r="G19" s="146"/>
      <c r="H19" s="146"/>
      <c r="I19" s="146"/>
      <c r="J19" s="146"/>
      <c r="K19" s="146"/>
    </row>
    <row r="20" customHeight="1" spans="1:3">
      <c r="A20" s="19"/>
      <c r="B20" s="29" t="s">
        <v>28</v>
      </c>
      <c r="C20" s="28"/>
    </row>
    <row r="21" customHeight="1" spans="1:10">
      <c r="A21" s="19"/>
      <c r="B21" s="148" t="s">
        <v>29</v>
      </c>
      <c r="C21" s="28"/>
      <c r="J21" s="19" t="s">
        <v>22</v>
      </c>
    </row>
    <row r="22" customHeight="1" spans="1:3">
      <c r="A22" s="19"/>
      <c r="B22" s="29" t="s">
        <v>30</v>
      </c>
      <c r="C22" s="28"/>
    </row>
    <row r="23" customHeight="1" spans="1:3">
      <c r="A23" s="19"/>
      <c r="B23" s="29" t="s">
        <v>31</v>
      </c>
      <c r="C23" s="28"/>
    </row>
    <row r="24" customHeight="1" spans="1:11">
      <c r="A24" s="130"/>
      <c r="B24" s="149" t="s">
        <v>32</v>
      </c>
      <c r="C24" s="149"/>
      <c r="D24" s="130"/>
      <c r="E24" s="130"/>
      <c r="F24" s="130"/>
      <c r="G24" s="130"/>
      <c r="H24" s="130"/>
      <c r="I24" s="130"/>
      <c r="J24" s="130"/>
      <c r="K24" s="130"/>
    </row>
    <row r="25" customHeight="1" spans="1:14">
      <c r="A25" s="127" t="s">
        <v>33</v>
      </c>
      <c r="B25" s="19"/>
      <c r="L25" s="137"/>
      <c r="M25" s="137"/>
      <c r="N25" s="137"/>
    </row>
    <row r="26" customHeight="1" spans="2:2">
      <c r="B26" s="148" t="s">
        <v>34</v>
      </c>
    </row>
    <row r="27" customHeight="1" spans="2:3">
      <c r="B27" s="19"/>
      <c r="C27" s="29" t="s">
        <v>35</v>
      </c>
    </row>
    <row r="28" customHeight="1" spans="2:3">
      <c r="B28" s="19"/>
      <c r="C28" s="29" t="s">
        <v>36</v>
      </c>
    </row>
    <row r="29" customHeight="1" spans="2:3">
      <c r="B29" s="19"/>
      <c r="C29" s="29" t="s">
        <v>37</v>
      </c>
    </row>
    <row r="30" customHeight="1" spans="2:2">
      <c r="B30" s="148" t="s">
        <v>38</v>
      </c>
    </row>
    <row r="31" customHeight="1" spans="2:4">
      <c r="B31" s="19"/>
      <c r="C31" s="29" t="s">
        <v>39</v>
      </c>
      <c r="D31" s="28"/>
    </row>
    <row r="32" customHeight="1" spans="2:4">
      <c r="B32" s="19" t="s">
        <v>22</v>
      </c>
      <c r="C32" s="29" t="s">
        <v>40</v>
      </c>
      <c r="D32" s="28"/>
    </row>
    <row r="33" customHeight="1" spans="2:4">
      <c r="B33" s="110"/>
      <c r="C33" s="29" t="s">
        <v>41</v>
      </c>
      <c r="D33" s="28"/>
    </row>
    <row r="34" customHeight="1" spans="2:2">
      <c r="B34" s="103" t="s">
        <v>42</v>
      </c>
    </row>
    <row r="35" customHeight="1" spans="2:3">
      <c r="B35" s="19"/>
      <c r="C35" s="29" t="s">
        <v>43</v>
      </c>
    </row>
    <row r="36" customHeight="1" spans="2:3">
      <c r="B36" s="19"/>
      <c r="C36" s="29" t="s">
        <v>44</v>
      </c>
    </row>
    <row r="37" customHeight="1" spans="2:3">
      <c r="B37" s="19"/>
      <c r="C37" s="29" t="s">
        <v>45</v>
      </c>
    </row>
    <row r="38" customHeight="1" spans="2:3">
      <c r="B38" s="19" t="s">
        <v>22</v>
      </c>
      <c r="C38" s="29" t="s">
        <v>46</v>
      </c>
    </row>
    <row r="39" customHeight="1" spans="2:3">
      <c r="B39" s="19"/>
      <c r="C39" s="29" t="s">
        <v>47</v>
      </c>
    </row>
    <row r="40" customHeight="1" spans="2:3">
      <c r="B40" s="19"/>
      <c r="C40" s="29" t="s">
        <v>48</v>
      </c>
    </row>
    <row r="41" customHeight="1" spans="2:3">
      <c r="B41" s="19" t="s">
        <v>22</v>
      </c>
      <c r="C41" s="29" t="s">
        <v>49</v>
      </c>
    </row>
    <row r="42" customHeight="1" spans="2:2">
      <c r="B42" s="103" t="s">
        <v>50</v>
      </c>
    </row>
    <row r="43" customHeight="1" spans="3:3">
      <c r="C43" s="29" t="s">
        <v>51</v>
      </c>
    </row>
    <row r="44" customHeight="1" spans="2:3">
      <c r="B44" s="19" t="s">
        <v>22</v>
      </c>
      <c r="C44" s="29" t="s">
        <v>52</v>
      </c>
    </row>
    <row r="45" customHeight="1" spans="3:3">
      <c r="C45" s="29" t="s">
        <v>53</v>
      </c>
    </row>
    <row r="46" customHeight="1" spans="2:3">
      <c r="B46" s="19" t="s">
        <v>22</v>
      </c>
      <c r="C46" s="29" t="s">
        <v>54</v>
      </c>
    </row>
    <row r="47" customHeight="1" spans="2:10">
      <c r="B47" s="103" t="s">
        <v>55</v>
      </c>
      <c r="C47" s="104"/>
      <c r="I47" s="19"/>
      <c r="J47" s="19"/>
    </row>
    <row r="48" customHeight="1" spans="2:10">
      <c r="B48" s="19"/>
      <c r="C48" s="29" t="s">
        <v>56</v>
      </c>
      <c r="I48" s="19"/>
      <c r="J48" s="19"/>
    </row>
    <row r="49" customHeight="1" spans="2:10">
      <c r="B49" s="19"/>
      <c r="C49" s="29" t="s">
        <v>57</v>
      </c>
      <c r="I49" s="19"/>
      <c r="J49" s="19"/>
    </row>
    <row r="50" customHeight="1" spans="2:2">
      <c r="B50" s="103" t="s">
        <v>58</v>
      </c>
    </row>
    <row r="51" customHeight="1" spans="2:10">
      <c r="B51" s="110"/>
      <c r="I51" s="150" t="s">
        <v>59</v>
      </c>
      <c r="J51" s="150"/>
    </row>
    <row r="52" customHeight="1" spans="3:14">
      <c r="C52" s="150" t="s">
        <v>60</v>
      </c>
      <c r="D52" s="151"/>
      <c r="E52" s="151"/>
      <c r="F52" s="151"/>
      <c r="G52" s="151"/>
      <c r="I52" s="161">
        <v>50</v>
      </c>
      <c r="J52" s="162" t="s">
        <v>61</v>
      </c>
      <c r="L52" s="163">
        <v>100</v>
      </c>
      <c r="M52" s="162" t="s">
        <v>61</v>
      </c>
      <c r="N52" s="80"/>
    </row>
    <row r="53" customHeight="1" spans="1:27">
      <c r="A53" s="7"/>
      <c r="C53" s="152"/>
      <c r="D53" s="152"/>
      <c r="E53" s="153" t="s">
        <v>62</v>
      </c>
      <c r="F53" s="153" t="s">
        <v>63</v>
      </c>
      <c r="G53" s="153" t="s">
        <v>64</v>
      </c>
      <c r="H53" s="154"/>
      <c r="I53" s="164" t="s">
        <v>65</v>
      </c>
      <c r="J53" s="165" t="s">
        <v>66</v>
      </c>
      <c r="K53" s="166" t="s">
        <v>67</v>
      </c>
      <c r="L53" s="164" t="s">
        <v>65</v>
      </c>
      <c r="M53" s="165" t="s">
        <v>66</v>
      </c>
      <c r="N53" s="166" t="s">
        <v>67</v>
      </c>
      <c r="O53" s="7"/>
      <c r="P53" s="7"/>
      <c r="Q53" s="7"/>
      <c r="R53" s="7"/>
      <c r="S53" s="7"/>
      <c r="T53" s="7"/>
      <c r="U53" s="7"/>
      <c r="V53" s="7"/>
      <c r="W53" s="7"/>
      <c r="X53" s="7"/>
      <c r="Y53" s="7"/>
      <c r="Z53" s="7"/>
      <c r="AA53" s="7"/>
    </row>
    <row r="54" customHeight="1" spans="3:14">
      <c r="C54" s="155" t="s">
        <v>68</v>
      </c>
      <c r="D54" s="102" t="s">
        <v>69</v>
      </c>
      <c r="E54" s="102">
        <v>5</v>
      </c>
      <c r="F54" s="102">
        <v>0.6</v>
      </c>
      <c r="G54" s="102">
        <v>25</v>
      </c>
      <c r="I54" s="106">
        <f>(E54*(G54*$I$52/100))+(F54*$I$52)</f>
        <v>92.5</v>
      </c>
      <c r="J54" s="106">
        <f>I54/(G54*($I$52/100))</f>
        <v>7.4</v>
      </c>
      <c r="K54" s="167">
        <f>(I54*3600)/($I$52*2.4*1000)</f>
        <v>2.775</v>
      </c>
      <c r="L54" s="168">
        <f>(E54*(G54*$L$52/100))+(F54*$L$52)</f>
        <v>185</v>
      </c>
      <c r="M54" s="168">
        <f>L54/(G54*($L$52/100))</f>
        <v>7.4</v>
      </c>
      <c r="N54" s="169" t="e">
        <f>(L54*3600)/(#REF!*2.4*1000)</f>
        <v>#REF!</v>
      </c>
    </row>
    <row r="55" customHeight="1" spans="4:14">
      <c r="D55" s="102" t="s">
        <v>70</v>
      </c>
      <c r="E55" s="102">
        <v>5</v>
      </c>
      <c r="F55" s="102">
        <v>0.6</v>
      </c>
      <c r="G55" s="102">
        <v>35</v>
      </c>
      <c r="I55" s="106">
        <f>(E55*(G55*$I$52/100))+(F55*$I$52)</f>
        <v>117.5</v>
      </c>
      <c r="J55" s="106">
        <f>I55/(G55*($I$52/100))</f>
        <v>6.71428571428571</v>
      </c>
      <c r="K55" s="167">
        <f>(I55*3600)/($I$52*2.4*1000)</f>
        <v>3.525</v>
      </c>
      <c r="L55" s="168">
        <f>(E55*(G55*$L$52/100))+(F55*$L$52)</f>
        <v>235</v>
      </c>
      <c r="M55" s="168">
        <f>L55/(G55*($L$52/100))</f>
        <v>6.71428571428571</v>
      </c>
      <c r="N55" s="169" t="e">
        <f>(L55*3600)/(#REF!*2.4*1000)</f>
        <v>#REF!</v>
      </c>
    </row>
    <row r="56" customHeight="1" spans="9:14">
      <c r="I56" s="170" t="s">
        <v>71</v>
      </c>
      <c r="J56" s="170"/>
      <c r="K56" s="53" t="s">
        <v>22</v>
      </c>
      <c r="L56" s="171" t="s">
        <v>71</v>
      </c>
      <c r="M56" s="171"/>
      <c r="N56" s="19" t="s">
        <v>22</v>
      </c>
    </row>
    <row r="57" customHeight="1" spans="9:11">
      <c r="I57" s="172" t="s">
        <v>72</v>
      </c>
      <c r="J57" s="172"/>
      <c r="K57" s="172"/>
    </row>
    <row r="58" customHeight="1" spans="1:14">
      <c r="A58" s="135" t="s">
        <v>73</v>
      </c>
      <c r="B58" s="137"/>
      <c r="C58" s="137"/>
      <c r="D58" s="137"/>
      <c r="E58" s="137"/>
      <c r="F58" s="137"/>
      <c r="G58" s="137"/>
      <c r="H58" s="137"/>
      <c r="I58" s="137"/>
      <c r="J58" s="137"/>
      <c r="K58" s="137"/>
      <c r="L58" s="137"/>
      <c r="M58" s="137"/>
      <c r="N58" s="137"/>
    </row>
    <row r="60" customHeight="1" spans="2:5">
      <c r="B60" s="148" t="s">
        <v>74</v>
      </c>
      <c r="C60" s="19"/>
      <c r="D60" s="19"/>
      <c r="E60" s="19"/>
    </row>
    <row r="61" customHeight="1" spans="3:7">
      <c r="C61" s="101" t="s">
        <v>75</v>
      </c>
      <c r="D61" s="19"/>
      <c r="E61" s="29" t="s">
        <v>76</v>
      </c>
      <c r="F61" s="28"/>
      <c r="G61" s="28"/>
    </row>
    <row r="62" customHeight="1" spans="4:9">
      <c r="D62" s="19" t="s">
        <v>22</v>
      </c>
      <c r="E62" s="156" t="s">
        <v>77</v>
      </c>
      <c r="F62" s="157"/>
      <c r="G62" s="157"/>
      <c r="H62" s="158"/>
      <c r="I62" s="158"/>
    </row>
    <row r="63" customHeight="1" spans="2:7">
      <c r="B63" s="110"/>
      <c r="C63" s="101" t="s">
        <v>78</v>
      </c>
      <c r="E63" s="29" t="s">
        <v>79</v>
      </c>
      <c r="F63" s="28"/>
      <c r="G63" s="28"/>
    </row>
    <row r="64" customHeight="1" spans="2:9">
      <c r="B64" s="110"/>
      <c r="C64" s="19"/>
      <c r="E64" s="159" t="s">
        <v>80</v>
      </c>
      <c r="F64" s="157"/>
      <c r="G64" s="157"/>
      <c r="H64" s="158"/>
      <c r="I64" s="158"/>
    </row>
    <row r="65" customHeight="1" spans="2:7">
      <c r="B65" s="110"/>
      <c r="C65" s="101" t="s">
        <v>81</v>
      </c>
      <c r="E65" s="29" t="s">
        <v>82</v>
      </c>
      <c r="F65" s="28"/>
      <c r="G65" s="28"/>
    </row>
    <row r="66" customHeight="1" spans="2:9">
      <c r="B66" s="110"/>
      <c r="E66" s="159" t="s">
        <v>83</v>
      </c>
      <c r="F66" s="157"/>
      <c r="G66" s="157"/>
      <c r="H66" s="158"/>
      <c r="I66" s="158"/>
    </row>
    <row r="67" customHeight="1" spans="2:7">
      <c r="B67" s="110"/>
      <c r="C67" s="101" t="s">
        <v>84</v>
      </c>
      <c r="E67" s="29" t="s">
        <v>85</v>
      </c>
      <c r="F67" s="28"/>
      <c r="G67" s="28"/>
    </row>
    <row r="68" customHeight="1" spans="2:17">
      <c r="B68" s="110"/>
      <c r="E68" s="159" t="s">
        <v>86</v>
      </c>
      <c r="F68" s="157"/>
      <c r="G68" s="157"/>
      <c r="H68" s="158"/>
      <c r="I68" s="158"/>
      <c r="J68" s="158"/>
      <c r="K68" s="158"/>
      <c r="L68" s="158"/>
      <c r="M68" s="158"/>
      <c r="N68" s="158"/>
      <c r="O68" s="158"/>
      <c r="P68" s="158"/>
      <c r="Q68" s="158"/>
    </row>
    <row r="69" customHeight="1" spans="2:11">
      <c r="B69" s="110"/>
      <c r="C69" s="101" t="s">
        <v>87</v>
      </c>
      <c r="D69" s="85"/>
      <c r="E69" s="159" t="s">
        <v>88</v>
      </c>
      <c r="F69" s="157"/>
      <c r="G69" s="157"/>
      <c r="H69" s="158"/>
      <c r="I69" s="158"/>
      <c r="J69" s="158"/>
      <c r="K69" s="158"/>
    </row>
    <row r="70" customHeight="1" spans="2:7">
      <c r="B70" s="110"/>
      <c r="C70" s="101" t="s">
        <v>89</v>
      </c>
      <c r="D70" s="85"/>
      <c r="E70" s="29"/>
      <c r="F70" s="159" t="s">
        <v>90</v>
      </c>
      <c r="G70" s="157"/>
    </row>
    <row r="71" customHeight="1" spans="2:5">
      <c r="B71" s="148" t="s">
        <v>91</v>
      </c>
      <c r="E71" s="19" t="s">
        <v>22</v>
      </c>
    </row>
    <row r="72" customHeight="1" spans="3:5">
      <c r="C72" s="101" t="s">
        <v>92</v>
      </c>
      <c r="E72" s="29" t="s">
        <v>93</v>
      </c>
    </row>
    <row r="73" customHeight="1" spans="5:9">
      <c r="E73" s="173" t="s">
        <v>94</v>
      </c>
      <c r="F73" s="158"/>
      <c r="G73" s="158"/>
      <c r="H73" s="158"/>
      <c r="I73" s="158"/>
    </row>
    <row r="74" customHeight="1" spans="5:7">
      <c r="E74" s="173" t="s">
        <v>95</v>
      </c>
      <c r="F74" s="158"/>
      <c r="G74" s="158"/>
    </row>
    <row r="75" customHeight="1" spans="2:2">
      <c r="B75" s="148" t="s">
        <v>96</v>
      </c>
    </row>
    <row r="76" customHeight="1" spans="3:7">
      <c r="C76" s="101" t="s">
        <v>97</v>
      </c>
      <c r="E76" s="29" t="s">
        <v>98</v>
      </c>
      <c r="F76" s="28"/>
      <c r="G76" s="28"/>
    </row>
    <row r="77" customHeight="1" spans="5:7">
      <c r="E77" s="156" t="s">
        <v>99</v>
      </c>
      <c r="F77" s="157"/>
      <c r="G77" s="157"/>
    </row>
    <row r="78" customHeight="1" spans="2:2">
      <c r="B78" s="148" t="s">
        <v>100</v>
      </c>
    </row>
    <row r="79" customHeight="1" spans="3:8">
      <c r="C79" s="174" t="s">
        <v>101</v>
      </c>
      <c r="D79" s="104"/>
      <c r="E79" s="29" t="s">
        <v>102</v>
      </c>
      <c r="F79" s="28"/>
      <c r="G79" s="28"/>
      <c r="H79" s="28"/>
    </row>
    <row r="80" customHeight="1" spans="4:9">
      <c r="D80" s="28"/>
      <c r="E80" s="159" t="s">
        <v>103</v>
      </c>
      <c r="F80" s="157"/>
      <c r="G80" s="157"/>
      <c r="H80" s="157"/>
      <c r="I80" s="157"/>
    </row>
    <row r="83" customHeight="1" spans="1:14">
      <c r="A83" s="135" t="s">
        <v>104</v>
      </c>
      <c r="B83" s="137"/>
      <c r="C83" s="137"/>
      <c r="D83" s="137"/>
      <c r="E83" s="137"/>
      <c r="F83" s="137"/>
      <c r="G83" s="137"/>
      <c r="H83" s="137"/>
      <c r="I83" s="137"/>
      <c r="J83" s="137"/>
      <c r="K83" s="137"/>
      <c r="L83" s="137"/>
      <c r="M83" s="137"/>
      <c r="N83" s="137"/>
    </row>
    <row r="84" ht="43.5" customHeight="1" spans="1:14">
      <c r="A84" s="175" t="s">
        <v>105</v>
      </c>
      <c r="B84" s="176"/>
      <c r="C84" s="176"/>
      <c r="D84" s="176"/>
      <c r="E84" s="176"/>
      <c r="F84" s="176"/>
      <c r="G84" s="176"/>
      <c r="H84" s="176"/>
      <c r="I84" s="176"/>
      <c r="J84" s="176"/>
      <c r="K84" s="176"/>
      <c r="L84" s="176"/>
      <c r="M84" s="176"/>
      <c r="N84" s="176"/>
    </row>
    <row r="85" ht="57" customHeight="1" spans="1:14">
      <c r="A85" s="177" t="s">
        <v>106</v>
      </c>
      <c r="B85" s="176"/>
      <c r="C85" s="176"/>
      <c r="D85" s="176"/>
      <c r="E85" s="176"/>
      <c r="F85" s="176"/>
      <c r="G85" s="176"/>
      <c r="H85" s="176"/>
      <c r="I85" s="176"/>
      <c r="J85" s="176"/>
      <c r="K85" s="176"/>
      <c r="L85" s="176"/>
      <c r="M85" s="176"/>
      <c r="N85" s="176"/>
    </row>
    <row r="87" customHeight="1" spans="1:1">
      <c r="A87" s="127" t="s">
        <v>107</v>
      </c>
    </row>
    <row r="88" customHeight="1" spans="2:6">
      <c r="B88" s="178" t="s">
        <v>67</v>
      </c>
      <c r="C88" s="29" t="s">
        <v>108</v>
      </c>
      <c r="D88" s="28"/>
      <c r="E88" s="28"/>
      <c r="F88" s="28"/>
    </row>
    <row r="89" customHeight="1" spans="2:6">
      <c r="B89" s="178" t="s">
        <v>109</v>
      </c>
      <c r="C89" s="29" t="s">
        <v>110</v>
      </c>
      <c r="D89" s="28"/>
      <c r="E89" s="28"/>
      <c r="F89" s="28"/>
    </row>
    <row r="90" customHeight="1" spans="2:6">
      <c r="B90" s="178" t="s">
        <v>111</v>
      </c>
      <c r="C90" s="29" t="s">
        <v>112</v>
      </c>
      <c r="D90" s="28"/>
      <c r="E90" s="28"/>
      <c r="F90" s="28"/>
    </row>
    <row r="91" customHeight="1" spans="2:6">
      <c r="B91" s="178" t="s">
        <v>113</v>
      </c>
      <c r="C91" s="29" t="s">
        <v>114</v>
      </c>
      <c r="D91" s="28"/>
      <c r="E91" s="28"/>
      <c r="F91" s="28"/>
    </row>
    <row r="92" customHeight="1" spans="2:6">
      <c r="B92" s="178" t="s">
        <v>60</v>
      </c>
      <c r="C92" s="29" t="s">
        <v>115</v>
      </c>
      <c r="D92" s="28"/>
      <c r="E92" s="28"/>
      <c r="F92" s="28"/>
    </row>
    <row r="93" customHeight="1" spans="2:6">
      <c r="B93" s="178" t="s">
        <v>116</v>
      </c>
      <c r="C93" s="179" t="s">
        <v>117</v>
      </c>
      <c r="D93" s="28"/>
      <c r="E93" s="28"/>
      <c r="F93" s="28"/>
    </row>
    <row r="94" customHeight="1" spans="2:6">
      <c r="B94" s="178" t="s">
        <v>118</v>
      </c>
      <c r="C94" s="29" t="s">
        <v>119</v>
      </c>
      <c r="D94" s="28"/>
      <c r="E94" s="28"/>
      <c r="F94" s="28"/>
    </row>
    <row r="95" customHeight="1" spans="2:6">
      <c r="B95" s="178" t="s">
        <v>120</v>
      </c>
      <c r="C95" s="29" t="s">
        <v>89</v>
      </c>
      <c r="D95" s="28"/>
      <c r="E95" s="28"/>
      <c r="F95" s="28"/>
    </row>
    <row r="96" customHeight="1" spans="2:6">
      <c r="B96" s="28"/>
      <c r="C96" s="28"/>
      <c r="D96" s="28"/>
      <c r="E96" s="28"/>
      <c r="F96" s="28"/>
    </row>
    <row r="98" customHeight="1" spans="1:14">
      <c r="A98" s="129" t="s">
        <v>121</v>
      </c>
      <c r="H98" s="180" t="s">
        <v>59</v>
      </c>
      <c r="I98" s="180"/>
      <c r="J98" s="28"/>
      <c r="K98" s="28"/>
      <c r="L98" s="28"/>
      <c r="M98" s="28"/>
      <c r="N98" s="28"/>
    </row>
    <row r="99" customHeight="1" spans="2:14">
      <c r="B99" s="150" t="s">
        <v>60</v>
      </c>
      <c r="C99" s="181"/>
      <c r="D99" s="181"/>
      <c r="E99" s="181"/>
      <c r="F99" s="181"/>
      <c r="G99" s="28"/>
      <c r="H99" s="182">
        <v>500</v>
      </c>
      <c r="I99" s="192" t="s">
        <v>122</v>
      </c>
      <c r="J99" s="28"/>
      <c r="K99" s="192">
        <v>1000</v>
      </c>
      <c r="L99" s="192" t="s">
        <v>122</v>
      </c>
      <c r="M99" s="80"/>
      <c r="N99" s="28"/>
    </row>
    <row r="100" ht="48" customHeight="1" spans="2:14">
      <c r="B100" s="183"/>
      <c r="C100" s="183"/>
      <c r="D100" s="153" t="s">
        <v>123</v>
      </c>
      <c r="E100" s="153" t="s">
        <v>124</v>
      </c>
      <c r="F100" s="153" t="s">
        <v>125</v>
      </c>
      <c r="G100" s="184"/>
      <c r="H100" s="153" t="s">
        <v>109</v>
      </c>
      <c r="I100" s="193" t="s">
        <v>126</v>
      </c>
      <c r="J100" s="166" t="s">
        <v>67</v>
      </c>
      <c r="K100" s="153" t="s">
        <v>109</v>
      </c>
      <c r="L100" s="193" t="s">
        <v>126</v>
      </c>
      <c r="M100" s="166" t="s">
        <v>67</v>
      </c>
      <c r="N100" s="28"/>
    </row>
    <row r="101" customHeight="1" spans="2:14">
      <c r="B101" s="185" t="s">
        <v>68</v>
      </c>
      <c r="C101" s="102" t="s">
        <v>69</v>
      </c>
      <c r="D101" s="102">
        <v>10</v>
      </c>
      <c r="E101" s="102">
        <v>0.12</v>
      </c>
      <c r="F101" s="102">
        <v>25</v>
      </c>
      <c r="G101" s="28"/>
      <c r="H101" s="106">
        <f>(D101*(F101*$H$99/1000))+(E101*$H$99)</f>
        <v>185</v>
      </c>
      <c r="I101" s="106">
        <f>H101/(F101*($H$99/1000))</f>
        <v>14.8</v>
      </c>
      <c r="J101" s="167">
        <f t="shared" ref="J101:J102" si="0">(H101*60)/($I$52*8)</f>
        <v>27.75</v>
      </c>
      <c r="K101" s="168">
        <f>(D101*(F101*$K$99/1000))+(E101*$K$99)</f>
        <v>370</v>
      </c>
      <c r="L101" s="168">
        <f>K101/(F101*($K$99/1000))</f>
        <v>14.8</v>
      </c>
      <c r="M101" s="169">
        <f>(K101*60)/($K$99*8)</f>
        <v>2.775</v>
      </c>
      <c r="N101" s="28"/>
    </row>
    <row r="102" customHeight="1" spans="2:14">
      <c r="B102" s="28"/>
      <c r="C102" s="102" t="s">
        <v>70</v>
      </c>
      <c r="D102" s="102">
        <v>10</v>
      </c>
      <c r="E102" s="102">
        <v>0.12</v>
      </c>
      <c r="F102" s="102">
        <v>35</v>
      </c>
      <c r="G102" s="28"/>
      <c r="H102" s="106">
        <f>(D102*(F102*$H$99/1000))+(E102*$H$99)</f>
        <v>235</v>
      </c>
      <c r="I102" s="106">
        <f>H102/(F102*($H$99/1000))</f>
        <v>13.4285714285714</v>
      </c>
      <c r="J102" s="167">
        <f t="shared" si="0"/>
        <v>35.25</v>
      </c>
      <c r="K102" s="168">
        <f>(D102*(F102*$K$99/1000))+(E102*$K$99)</f>
        <v>470</v>
      </c>
      <c r="L102" s="168">
        <f>K102/(F102*($K$99/1000))</f>
        <v>13.4285714285714</v>
      </c>
      <c r="M102" s="169">
        <f>(K102*60)/($K$99*8)</f>
        <v>3.525</v>
      </c>
      <c r="N102" s="28"/>
    </row>
    <row r="103" customHeight="1" spans="8:10">
      <c r="H103" s="170" t="s">
        <v>127</v>
      </c>
      <c r="I103" s="172"/>
      <c r="J103" s="28"/>
    </row>
    <row r="105" customHeight="1" spans="1:3">
      <c r="A105" s="186" t="s">
        <v>128</v>
      </c>
      <c r="B105" s="187"/>
      <c r="C105" s="187"/>
    </row>
    <row r="106" customHeight="1" spans="1:7">
      <c r="A106" s="188" t="s">
        <v>129</v>
      </c>
      <c r="B106" s="189" t="s">
        <v>130</v>
      </c>
      <c r="C106" s="188" t="s">
        <v>131</v>
      </c>
      <c r="D106" s="28"/>
      <c r="E106" s="28"/>
      <c r="F106" s="28"/>
      <c r="G106" s="28"/>
    </row>
    <row r="107" customHeight="1" spans="1:12">
      <c r="A107" s="134" t="s">
        <v>132</v>
      </c>
      <c r="B107" s="190">
        <v>44047</v>
      </c>
      <c r="C107" s="134"/>
      <c r="D107" s="28"/>
      <c r="E107" s="28"/>
      <c r="F107" s="28"/>
      <c r="G107" s="28"/>
      <c r="I107" s="19"/>
      <c r="J107" s="19"/>
      <c r="K107" s="19"/>
      <c r="L107" s="19"/>
    </row>
    <row r="108" customHeight="1" spans="1:12">
      <c r="A108" s="134" t="s">
        <v>133</v>
      </c>
      <c r="B108" s="190">
        <v>44048</v>
      </c>
      <c r="C108" s="134" t="s">
        <v>134</v>
      </c>
      <c r="D108" s="28"/>
      <c r="E108" s="28"/>
      <c r="F108" s="28"/>
      <c r="G108" s="28"/>
      <c r="H108" s="19"/>
      <c r="I108" s="19"/>
      <c r="J108" s="19"/>
      <c r="K108" s="19"/>
      <c r="L108" s="19"/>
    </row>
    <row r="109" customHeight="1" spans="1:12">
      <c r="A109" s="134" t="s">
        <v>135</v>
      </c>
      <c r="B109" s="191">
        <v>44062</v>
      </c>
      <c r="C109" s="134" t="s">
        <v>136</v>
      </c>
      <c r="D109" s="28"/>
      <c r="E109" s="28"/>
      <c r="F109" s="28"/>
      <c r="G109" s="28"/>
      <c r="I109" s="19"/>
      <c r="J109" s="19"/>
      <c r="K109" s="19"/>
      <c r="L109" s="19"/>
    </row>
    <row r="110" customHeight="1" spans="8:12">
      <c r="H110" s="19"/>
      <c r="I110" s="19"/>
      <c r="J110" s="19"/>
      <c r="K110" s="19"/>
      <c r="L110" s="19"/>
    </row>
    <row r="111" customHeight="1" spans="9:12">
      <c r="I111" s="19"/>
      <c r="J111" s="19"/>
      <c r="K111" s="19"/>
      <c r="L111" s="19"/>
    </row>
    <row r="112" customHeight="1" spans="8:12">
      <c r="H112" s="19"/>
      <c r="I112" s="19"/>
      <c r="J112" s="19"/>
      <c r="K112" s="19"/>
      <c r="L112" s="19"/>
    </row>
    <row r="113" customHeight="1" spans="9:12">
      <c r="I113" s="19"/>
      <c r="J113" s="19"/>
      <c r="K113" s="19"/>
      <c r="L113" s="19"/>
    </row>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sheetData>
  <mergeCells count="8">
    <mergeCell ref="I51:J51"/>
    <mergeCell ref="I56:J56"/>
    <mergeCell ref="L56:M56"/>
    <mergeCell ref="I57:K57"/>
    <mergeCell ref="A84:N84"/>
    <mergeCell ref="A85:N85"/>
    <mergeCell ref="H98:I98"/>
    <mergeCell ref="H103:I103"/>
  </mergeCells>
  <hyperlinks>
    <hyperlink ref="B3" r:id="rId2" display="Joseph Allen"/>
    <hyperlink ref="B4" r:id="rId2" display="Jose Cedeno-Laurent"/>
    <hyperlink ref="B5" r:id="rId3" display="Shelly Miller"/>
    <hyperlink ref="B7" r:id="rId4" display="Lien vers le rapport : https://schools.forhealth.org/risk-reduction-strategies-for-reopening-schools/"/>
    <hyperlink ref="B14" r:id="rId5" display="https://docs.google.com/spreadsheets/d/1NEhk1IEdbEi_b3wa6gI_zNs8uBJjlSS-86d4b7bW098/edit#gid=0" tooltip="https://docs.google.com/spreadsheets/d/1NEhk1IEdbEi_b3wa6gI_zNs8uBJjlSS-86d4b7bW098/edit#gid=0"/>
    <hyperlink ref="B15" r:id="rId6" display="https://tinyurl.com/portableaircleanertool" tooltip="https://tinyurl.com/portableaircleanertool"/>
    <hyperlink ref="B24" r:id="rId7" display="Pour juger de la pertinence de l'ouvertures des écoles sur base de la situation dans la communauté: https://globalhealth.harvard.edu/path-to-zero-schools-achieving-pandemic-resilient-teaching-and-learning-spaces/"/>
    <hyperlink ref="E62" r:id="rId8" display="https://shellym80304.files.wordpress.com/2020/06/air-cleaner-report.pdf" tooltip="https://shellym80304.files.wordpress.com/2020/06/air-cleaner-report.pdf"/>
    <hyperlink ref="E64" r:id="rId9" display="https://www.sciencedirect.com/science/article/abs/pii/0004698185900034"/>
    <hyperlink ref="E66" r:id="rId10" display="https://shellym80304.files.wordpress.com/2020/06/miller-leiden-et-al-1996.pdf"/>
    <hyperlink ref="E68" r:id="rId11" display="https://www.tandfonline.com/doi/full/10.1080/15459620600580129?casa_token=90BksVnsPBcAAAAA%3ALI6QfCsrlFVElAHpOtdgvVOt9OjRQ1PN5aMvJbnn5ohUg58Hy1H3DZ8HjfJybl3K9vRO6XyK5HUeXg"/>
    <hyperlink ref="E69" r:id="rId12" display="https://ww2.arb.ca.gov/our-work/programs/air-cleaners-ozone-products/california-certified-air-cleaning-devices"/>
    <hyperlink ref="F70" r:id="rId13" display="https://ahamverifide.org"/>
    <hyperlink ref="E73" r:id="rId14" display="https://www.epa.gov/indoor-air-quality-iaq/air-cleaners-and-air-filters-home"/>
    <hyperlink ref="E74" r:id="rId15" display="https://pubmed.ncbi.nlm.nih.gov/16531290/"/>
    <hyperlink ref="E77" r:id="rId16" display="https://pubmed.ncbi.nlm.nih.gov/17100667/"/>
    <hyperlink ref="E80" r:id="rId17" display="https://schools.forhealth.org/risk-reduction-strategies-for-reopening-schools/faqs/"/>
  </hyperlinks>
  <pageMargins left="0.7" right="0.7" top="0.75" bottom="0.75" header="0" footer="0"/>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001"/>
  <sheetViews>
    <sheetView workbookViewId="0">
      <selection activeCell="A3" sqref="A3"/>
    </sheetView>
  </sheetViews>
  <sheetFormatPr defaultColWidth="14.5047619047619" defaultRowHeight="15.75" customHeight="1"/>
  <cols>
    <col min="1" max="1" width="8" customWidth="1"/>
    <col min="2" max="2" width="55.8285714285714" customWidth="1"/>
    <col min="3" max="3" width="23.5047619047619" customWidth="1"/>
    <col min="4" max="4" width="24.1619047619048" customWidth="1"/>
    <col min="5" max="5" width="14.5047619047619" customWidth="1"/>
    <col min="6" max="6" width="25.1619047619048" customWidth="1"/>
    <col min="8" max="8" width="8.66666666666667" customWidth="1"/>
    <col min="11" max="11" width="15.6666666666667" customWidth="1"/>
    <col min="12" max="12" width="4.5047619047619" customWidth="1"/>
    <col min="15" max="15" width="4.5047619047619" customWidth="1"/>
    <col min="16" max="16" width="23.8285714285714" customWidth="1"/>
  </cols>
  <sheetData>
    <row r="1" ht="62" customHeight="1"/>
    <row r="2" ht="29.25" customHeight="1" spans="1:30">
      <c r="A2" s="63" t="s">
        <v>137</v>
      </c>
      <c r="B2" s="64"/>
      <c r="C2" s="64"/>
      <c r="D2" s="64"/>
      <c r="E2" s="64"/>
      <c r="F2" s="64"/>
      <c r="G2" s="64"/>
      <c r="H2" s="64"/>
      <c r="I2" s="64"/>
      <c r="J2" s="64"/>
      <c r="K2" s="64"/>
      <c r="L2" s="64"/>
      <c r="M2" s="64"/>
      <c r="N2" s="64"/>
      <c r="O2" s="122"/>
      <c r="P2" s="122"/>
      <c r="Q2" s="40"/>
      <c r="R2" s="40"/>
      <c r="S2" s="62"/>
      <c r="T2" s="62"/>
      <c r="U2" s="62"/>
      <c r="V2" s="62"/>
      <c r="W2" s="62"/>
      <c r="X2" s="62"/>
      <c r="Y2" s="62"/>
      <c r="Z2" s="62"/>
      <c r="AA2" s="62"/>
      <c r="AB2" s="62"/>
      <c r="AC2" s="62"/>
      <c r="AD2" s="62"/>
    </row>
    <row r="3" ht="17.25" customHeight="1" spans="1:30">
      <c r="A3" s="65"/>
      <c r="B3" s="65"/>
      <c r="C3" s="66"/>
      <c r="D3" s="67"/>
      <c r="E3" s="68"/>
      <c r="F3" s="68"/>
      <c r="G3" s="68"/>
      <c r="H3" s="7"/>
      <c r="I3" s="68"/>
      <c r="J3" s="68"/>
      <c r="K3" s="68"/>
      <c r="L3" s="7"/>
      <c r="M3" s="68"/>
      <c r="N3" s="68"/>
      <c r="O3" s="7"/>
      <c r="P3" s="68"/>
      <c r="Q3" s="7"/>
      <c r="R3" s="7"/>
      <c r="S3" s="7"/>
      <c r="T3" s="7"/>
      <c r="U3" s="7"/>
      <c r="V3" s="7"/>
      <c r="W3" s="7"/>
      <c r="X3" s="7"/>
      <c r="Y3" s="7"/>
      <c r="Z3" s="7"/>
      <c r="AA3" s="7"/>
      <c r="AB3" s="7"/>
      <c r="AC3" s="7"/>
      <c r="AD3" s="7"/>
    </row>
    <row r="4" ht="17.25" customHeight="1" spans="1:30">
      <c r="A4" s="69" t="s">
        <v>138</v>
      </c>
      <c r="B4" s="70" t="s">
        <v>139</v>
      </c>
      <c r="C4" s="71"/>
      <c r="D4" s="72"/>
      <c r="E4" s="73"/>
      <c r="F4" s="73"/>
      <c r="G4" s="73"/>
      <c r="H4" s="74"/>
      <c r="I4" s="73"/>
      <c r="J4" s="73"/>
      <c r="K4" s="73"/>
      <c r="L4" s="74"/>
      <c r="M4" s="73"/>
      <c r="N4" s="73"/>
      <c r="O4" s="74"/>
      <c r="P4" s="73"/>
      <c r="Q4" s="7"/>
      <c r="R4" s="7"/>
      <c r="S4" s="7"/>
      <c r="T4" s="7"/>
      <c r="U4" s="7"/>
      <c r="V4" s="7"/>
      <c r="W4" s="7"/>
      <c r="X4" s="7"/>
      <c r="Y4" s="7"/>
      <c r="Z4" s="7"/>
      <c r="AA4" s="7"/>
      <c r="AB4" s="7"/>
      <c r="AC4" s="7"/>
      <c r="AD4" s="7"/>
    </row>
    <row r="5" ht="36" customHeight="1" spans="1:30">
      <c r="A5" s="19"/>
      <c r="B5" s="75" t="s">
        <v>140</v>
      </c>
      <c r="C5" s="76" t="s">
        <v>141</v>
      </c>
      <c r="D5" s="77"/>
      <c r="F5" s="68"/>
      <c r="G5" s="68"/>
      <c r="H5" s="7"/>
      <c r="I5" s="68"/>
      <c r="L5" s="7"/>
      <c r="M5" s="68"/>
      <c r="N5" s="68"/>
      <c r="O5" s="7"/>
      <c r="P5" s="68"/>
      <c r="Q5" s="7"/>
      <c r="R5" s="7"/>
      <c r="S5" s="7"/>
      <c r="T5" s="7"/>
      <c r="U5" s="7"/>
      <c r="V5" s="7"/>
      <c r="W5" s="7"/>
      <c r="X5" s="7"/>
      <c r="Y5" s="7"/>
      <c r="Z5" s="7"/>
      <c r="AA5" s="7"/>
      <c r="AB5" s="7"/>
      <c r="AC5" s="7"/>
      <c r="AD5" s="7"/>
    </row>
    <row r="6" ht="27.75" customHeight="1" spans="1:30">
      <c r="A6" s="19"/>
      <c r="B6" s="75" t="s">
        <v>142</v>
      </c>
      <c r="C6" s="78">
        <v>50</v>
      </c>
      <c r="D6" s="79" t="str">
        <f>"Entrez la surface de la pièce en "&amp;C5&amp;" carrés"</f>
        <v>Entrez la surface de la pièce en meters carrés</v>
      </c>
      <c r="E6" s="80"/>
      <c r="F6" s="81"/>
      <c r="I6" s="68"/>
      <c r="L6" s="7"/>
      <c r="M6" s="68"/>
      <c r="N6" s="68"/>
      <c r="O6" s="7"/>
      <c r="P6" s="68"/>
      <c r="Q6" s="7"/>
      <c r="R6" s="7"/>
      <c r="S6" s="7"/>
      <c r="T6" s="7"/>
      <c r="U6" s="7"/>
      <c r="V6" s="7"/>
      <c r="W6" s="7"/>
      <c r="X6" s="7"/>
      <c r="Y6" s="7"/>
      <c r="Z6" s="7"/>
      <c r="AA6" s="7"/>
      <c r="AB6" s="7"/>
      <c r="AC6" s="7"/>
      <c r="AD6" s="7"/>
    </row>
    <row r="7" ht="17.25" customHeight="1" spans="1:30">
      <c r="A7" s="19"/>
      <c r="B7" s="75" t="s">
        <v>143</v>
      </c>
      <c r="C7" s="78">
        <v>2.4</v>
      </c>
      <c r="D7" s="79" t="str">
        <f>"Entrez la hauteur en "&amp;C5</f>
        <v>Entrez la hauteur en meters</v>
      </c>
      <c r="F7" s="68"/>
      <c r="G7" s="68"/>
      <c r="H7" s="7"/>
      <c r="I7" s="68"/>
      <c r="L7" s="7"/>
      <c r="M7" s="68"/>
      <c r="N7" s="68"/>
      <c r="O7" s="7"/>
      <c r="P7" s="68"/>
      <c r="Q7" s="7"/>
      <c r="R7" s="7"/>
      <c r="S7" s="7"/>
      <c r="T7" s="7"/>
      <c r="U7" s="7"/>
      <c r="V7" s="7"/>
      <c r="W7" s="7"/>
      <c r="X7" s="7"/>
      <c r="Y7" s="7"/>
      <c r="Z7" s="7"/>
      <c r="AA7" s="7"/>
      <c r="AB7" s="7"/>
      <c r="AC7" s="7"/>
      <c r="AD7" s="7"/>
    </row>
    <row r="8" ht="17.25" customHeight="1" spans="1:25">
      <c r="A8" s="19"/>
      <c r="B8" s="77"/>
      <c r="C8" s="68"/>
      <c r="D8" s="68"/>
      <c r="E8" s="68"/>
      <c r="F8" s="7"/>
      <c r="G8" s="68"/>
      <c r="J8" s="7"/>
      <c r="K8" s="68"/>
      <c r="L8" s="68"/>
      <c r="M8" s="7"/>
      <c r="N8" s="68"/>
      <c r="O8" s="7"/>
      <c r="P8" s="7"/>
      <c r="Q8" s="7"/>
      <c r="R8" s="7"/>
      <c r="S8" s="7"/>
      <c r="T8" s="7"/>
      <c r="U8" s="7"/>
      <c r="V8" s="7"/>
      <c r="W8" s="7"/>
      <c r="X8" s="7"/>
      <c r="Y8" s="7"/>
    </row>
    <row r="9" ht="17.25" customHeight="1" spans="1:30">
      <c r="A9" s="69" t="s">
        <v>144</v>
      </c>
      <c r="B9" s="70" t="s">
        <v>145</v>
      </c>
      <c r="C9" s="82"/>
      <c r="D9" s="83"/>
      <c r="E9" s="84"/>
      <c r="F9" s="73"/>
      <c r="G9" s="73"/>
      <c r="H9" s="74"/>
      <c r="I9" s="73"/>
      <c r="J9" s="73"/>
      <c r="K9" s="73"/>
      <c r="L9" s="74"/>
      <c r="M9" s="73"/>
      <c r="N9" s="73"/>
      <c r="O9" s="74"/>
      <c r="P9" s="73"/>
      <c r="Q9" s="7"/>
      <c r="R9" s="7"/>
      <c r="S9" s="7"/>
      <c r="T9" s="7"/>
      <c r="U9" s="7"/>
      <c r="V9" s="7"/>
      <c r="W9" s="7"/>
      <c r="X9" s="7"/>
      <c r="Y9" s="7"/>
      <c r="Z9" s="7"/>
      <c r="AA9" s="7"/>
      <c r="AB9" s="7"/>
      <c r="AC9" s="7"/>
      <c r="AD9" s="7"/>
    </row>
    <row r="10" ht="9.75" customHeight="1" spans="1:25">
      <c r="A10" s="19"/>
      <c r="B10" s="77"/>
      <c r="C10" s="68"/>
      <c r="D10" s="68"/>
      <c r="E10" s="68"/>
      <c r="F10" s="7"/>
      <c r="G10" s="68"/>
      <c r="J10" s="7"/>
      <c r="K10" s="68"/>
      <c r="L10" s="68"/>
      <c r="M10" s="7"/>
      <c r="N10" s="68"/>
      <c r="O10" s="7"/>
      <c r="P10" s="7"/>
      <c r="Q10" s="7"/>
      <c r="R10" s="7"/>
      <c r="S10" s="7"/>
      <c r="T10" s="7"/>
      <c r="U10" s="7"/>
      <c r="V10" s="7"/>
      <c r="W10" s="7"/>
      <c r="X10" s="7"/>
      <c r="Y10" s="7"/>
    </row>
    <row r="11" ht="17.25" customHeight="1" spans="1:30">
      <c r="A11" s="19"/>
      <c r="B11" s="85" t="s">
        <v>146</v>
      </c>
      <c r="C11" s="86">
        <v>300</v>
      </c>
      <c r="D11" s="87" t="s">
        <v>147</v>
      </c>
      <c r="E11" s="81"/>
      <c r="F11" s="81"/>
      <c r="G11" s="81"/>
      <c r="H11" s="80"/>
      <c r="I11" s="81"/>
      <c r="J11" s="28"/>
      <c r="K11" s="28"/>
      <c r="L11" s="7"/>
      <c r="M11" s="68"/>
      <c r="N11" s="68"/>
      <c r="O11" s="7"/>
      <c r="P11" s="68"/>
      <c r="Q11" s="7"/>
      <c r="R11" s="7"/>
      <c r="S11" s="7"/>
      <c r="T11" s="7"/>
      <c r="U11" s="7"/>
      <c r="V11" s="7"/>
      <c r="W11" s="7"/>
      <c r="X11" s="7"/>
      <c r="Y11" s="7"/>
      <c r="Z11" s="7"/>
      <c r="AA11" s="7"/>
      <c r="AB11" s="7"/>
      <c r="AC11" s="7"/>
      <c r="AD11" s="7"/>
    </row>
    <row r="12" ht="9" customHeight="1"/>
    <row r="13" ht="17.25" customHeight="1" spans="1:30">
      <c r="A13" s="69" t="s">
        <v>148</v>
      </c>
      <c r="B13" s="70" t="s">
        <v>149</v>
      </c>
      <c r="C13" s="88"/>
      <c r="D13" s="73"/>
      <c r="E13" s="73"/>
      <c r="F13" s="73"/>
      <c r="G13" s="73"/>
      <c r="H13" s="89"/>
      <c r="I13" s="73"/>
      <c r="J13" s="73"/>
      <c r="K13" s="73"/>
      <c r="L13" s="89"/>
      <c r="M13" s="73"/>
      <c r="N13" s="73"/>
      <c r="O13" s="89"/>
      <c r="P13" s="73"/>
      <c r="Q13" s="7"/>
      <c r="R13" s="7"/>
      <c r="S13" s="7"/>
      <c r="U13" s="7"/>
      <c r="V13" s="7"/>
      <c r="W13" s="7"/>
      <c r="X13" s="7"/>
      <c r="Y13" s="7"/>
      <c r="Z13" s="7"/>
      <c r="AA13" s="7"/>
      <c r="AB13" s="7"/>
      <c r="AC13" s="7"/>
      <c r="AD13" s="7"/>
    </row>
    <row r="14" ht="9" customHeight="1" spans="1:26">
      <c r="A14" s="7"/>
      <c r="B14" s="7"/>
      <c r="C14" s="7"/>
      <c r="D14" s="90"/>
      <c r="E14" s="19"/>
      <c r="F14" s="91"/>
      <c r="K14" s="7"/>
      <c r="L14" s="7"/>
      <c r="M14" s="68"/>
      <c r="N14" s="68"/>
      <c r="O14" s="68"/>
      <c r="P14" s="7"/>
      <c r="Q14" s="7"/>
      <c r="R14" s="7"/>
      <c r="T14" s="7"/>
      <c r="U14" s="7"/>
      <c r="V14" s="7"/>
      <c r="W14" s="7"/>
      <c r="X14" s="7"/>
      <c r="Y14" s="7"/>
      <c r="Z14" s="7"/>
    </row>
    <row r="15" ht="17.25" customHeight="1" spans="1:30">
      <c r="A15" s="7"/>
      <c r="B15" s="92" t="s">
        <v>150</v>
      </c>
      <c r="C15" s="93" t="s">
        <v>151</v>
      </c>
      <c r="D15" s="94" t="s">
        <v>152</v>
      </c>
      <c r="E15" s="95">
        <v>3</v>
      </c>
      <c r="F15" s="96" t="s">
        <v>67</v>
      </c>
      <c r="G15" s="97" t="s">
        <v>153</v>
      </c>
      <c r="H15" s="29"/>
      <c r="I15" s="29"/>
      <c r="J15" s="29"/>
      <c r="K15" s="29"/>
      <c r="L15" s="80"/>
      <c r="M15" s="80"/>
      <c r="N15" s="81"/>
      <c r="O15" s="81"/>
      <c r="P15" s="81"/>
      <c r="Q15" s="7"/>
      <c r="R15" s="7"/>
      <c r="S15" s="7"/>
      <c r="U15" s="7"/>
      <c r="V15" s="7"/>
      <c r="W15" s="7"/>
      <c r="X15" s="7"/>
      <c r="Y15" s="7"/>
      <c r="Z15" s="7"/>
      <c r="AA15" s="7"/>
      <c r="AB15" s="7"/>
      <c r="AC15" s="7"/>
      <c r="AD15" s="7"/>
    </row>
    <row r="16" ht="17.25" customHeight="1" spans="1:30">
      <c r="A16" s="7"/>
      <c r="B16" s="7"/>
      <c r="C16" s="7"/>
      <c r="D16" s="94" t="s">
        <v>154</v>
      </c>
      <c r="E16" s="95">
        <v>4</v>
      </c>
      <c r="F16" s="96" t="s">
        <v>67</v>
      </c>
      <c r="G16" s="97" t="s">
        <v>155</v>
      </c>
      <c r="H16" s="29"/>
      <c r="I16" s="29"/>
      <c r="J16" s="29"/>
      <c r="K16" s="29"/>
      <c r="L16" s="80"/>
      <c r="M16" s="80"/>
      <c r="N16" s="81"/>
      <c r="O16" s="81"/>
      <c r="P16" s="81"/>
      <c r="Q16" s="7"/>
      <c r="R16" s="7"/>
      <c r="S16" s="7"/>
      <c r="U16" s="7"/>
      <c r="V16" s="7"/>
      <c r="W16" s="7"/>
      <c r="X16" s="7"/>
      <c r="Y16" s="7"/>
      <c r="Z16" s="7"/>
      <c r="AA16" s="7"/>
      <c r="AB16" s="7"/>
      <c r="AC16" s="7"/>
      <c r="AD16" s="7"/>
    </row>
    <row r="17" ht="17.25" customHeight="1" spans="1:30">
      <c r="A17" s="7"/>
      <c r="B17" s="7"/>
      <c r="C17" s="7"/>
      <c r="D17" s="94" t="s">
        <v>156</v>
      </c>
      <c r="E17" s="95">
        <v>1.5</v>
      </c>
      <c r="F17" s="96" t="s">
        <v>67</v>
      </c>
      <c r="G17" s="97" t="s">
        <v>157</v>
      </c>
      <c r="H17" s="29"/>
      <c r="I17" s="29"/>
      <c r="J17" s="29"/>
      <c r="K17" s="29"/>
      <c r="L17" s="80"/>
      <c r="M17" s="80"/>
      <c r="N17" s="81"/>
      <c r="O17" s="81"/>
      <c r="P17" s="81"/>
      <c r="Q17" s="7"/>
      <c r="R17" s="7"/>
      <c r="S17" s="7"/>
      <c r="U17" s="7"/>
      <c r="V17" s="7"/>
      <c r="W17" s="7"/>
      <c r="X17" s="7"/>
      <c r="Y17" s="7"/>
      <c r="Z17" s="7"/>
      <c r="AA17" s="7"/>
      <c r="AB17" s="7"/>
      <c r="AC17" s="7"/>
      <c r="AD17" s="7"/>
    </row>
    <row r="18" customHeight="1" spans="4:16">
      <c r="D18" s="94" t="s">
        <v>151</v>
      </c>
      <c r="E18" s="96">
        <v>1</v>
      </c>
      <c r="F18" s="96" t="s">
        <v>67</v>
      </c>
      <c r="G18" s="98" t="s">
        <v>158</v>
      </c>
      <c r="H18" s="29"/>
      <c r="I18" s="29"/>
      <c r="J18" s="29"/>
      <c r="K18" s="29"/>
      <c r="L18" s="28"/>
      <c r="M18" s="28"/>
      <c r="N18" s="28"/>
      <c r="O18" s="28"/>
      <c r="P18" s="28"/>
    </row>
    <row r="19" ht="9" customHeight="1" spans="4:11">
      <c r="D19" s="7"/>
      <c r="E19" s="19"/>
      <c r="F19" s="19"/>
      <c r="G19" s="77"/>
      <c r="H19" s="19"/>
      <c r="I19" s="19"/>
      <c r="J19" s="19"/>
      <c r="K19" s="19"/>
    </row>
    <row r="20" customHeight="1" spans="1:16">
      <c r="A20" s="69" t="s">
        <v>159</v>
      </c>
      <c r="B20" s="99" t="s">
        <v>160</v>
      </c>
      <c r="C20" s="100"/>
      <c r="D20" s="73"/>
      <c r="E20" s="73"/>
      <c r="F20" s="73"/>
      <c r="G20" s="73"/>
      <c r="H20" s="74"/>
      <c r="I20" s="73"/>
      <c r="J20" s="73"/>
      <c r="K20" s="73"/>
      <c r="L20" s="74"/>
      <c r="M20" s="73"/>
      <c r="N20" s="123"/>
      <c r="O20" s="123"/>
      <c r="P20" s="123"/>
    </row>
    <row r="21" ht="9" customHeight="1" spans="1:2">
      <c r="A21" s="19"/>
      <c r="B21" s="19"/>
    </row>
    <row r="22" customHeight="1" spans="1:8">
      <c r="A22" s="19"/>
      <c r="B22" s="101" t="s">
        <v>161</v>
      </c>
      <c r="C22" s="102">
        <f>VLOOKUP(C15,D15:E18,2,FALSE)</f>
        <v>1</v>
      </c>
      <c r="E22" s="103" t="s">
        <v>162</v>
      </c>
      <c r="F22" s="103"/>
      <c r="G22" s="104"/>
      <c r="H22" s="104"/>
    </row>
    <row r="23" customHeight="1" spans="1:7">
      <c r="A23" s="19"/>
      <c r="B23" s="105" t="s">
        <v>163</v>
      </c>
      <c r="C23" s="106">
        <f>IF(C5="feet",C11*60/(C6*C7),(C11/0.58)/(C6*C7))</f>
        <v>4.31034482758621</v>
      </c>
      <c r="E23" s="54"/>
      <c r="F23" s="55" t="s">
        <v>164</v>
      </c>
      <c r="G23" s="19" t="s">
        <v>22</v>
      </c>
    </row>
    <row r="24" ht="16.5" customHeight="1" spans="1:30">
      <c r="A24" s="107"/>
      <c r="B24" s="108" t="s">
        <v>165</v>
      </c>
      <c r="C24" s="109">
        <f>SUM(C22:C23)</f>
        <v>5.31034482758621</v>
      </c>
      <c r="D24" s="77"/>
      <c r="E24" s="56"/>
      <c r="F24" s="57" t="s">
        <v>166</v>
      </c>
      <c r="G24" s="68"/>
      <c r="H24" s="7"/>
      <c r="I24" s="68"/>
      <c r="J24" s="68"/>
      <c r="K24" s="68"/>
      <c r="L24" s="7"/>
      <c r="M24" s="68"/>
      <c r="N24" s="68"/>
      <c r="O24" s="7"/>
      <c r="P24" s="68"/>
      <c r="Q24" s="7"/>
      <c r="R24" s="7"/>
      <c r="S24" s="7"/>
      <c r="T24" s="7"/>
      <c r="U24" s="7"/>
      <c r="V24" s="7"/>
      <c r="W24" s="7"/>
      <c r="X24" s="7"/>
      <c r="Y24" s="7"/>
      <c r="Z24" s="7"/>
      <c r="AA24" s="7"/>
      <c r="AB24" s="7"/>
      <c r="AC24" s="7"/>
      <c r="AD24" s="7"/>
    </row>
    <row r="25" ht="16.5" customHeight="1" spans="1:30">
      <c r="A25" s="107"/>
      <c r="B25" s="107"/>
      <c r="C25" s="110"/>
      <c r="D25" s="77"/>
      <c r="E25" s="58"/>
      <c r="F25" s="55" t="s">
        <v>167</v>
      </c>
      <c r="G25" s="68"/>
      <c r="H25" s="7"/>
      <c r="I25" s="68"/>
      <c r="J25" s="68"/>
      <c r="K25" s="68"/>
      <c r="L25" s="7"/>
      <c r="M25" s="68"/>
      <c r="N25" s="68"/>
      <c r="O25" s="7"/>
      <c r="P25" s="68"/>
      <c r="Q25" s="7"/>
      <c r="R25" s="7"/>
      <c r="S25" s="7"/>
      <c r="T25" s="7"/>
      <c r="U25" s="7"/>
      <c r="V25" s="7"/>
      <c r="W25" s="7"/>
      <c r="X25" s="7"/>
      <c r="Y25" s="7"/>
      <c r="Z25" s="7"/>
      <c r="AA25" s="7"/>
      <c r="AB25" s="7"/>
      <c r="AC25" s="7"/>
      <c r="AD25" s="7"/>
    </row>
    <row r="26" ht="16.5" customHeight="1" spans="1:30">
      <c r="A26" s="107"/>
      <c r="B26" s="107"/>
      <c r="C26" s="110"/>
      <c r="D26" s="77"/>
      <c r="E26" s="59"/>
      <c r="F26" s="111" t="s">
        <v>168</v>
      </c>
      <c r="G26" s="68"/>
      <c r="H26" s="7"/>
      <c r="I26" s="68"/>
      <c r="J26" s="68"/>
      <c r="K26" s="68"/>
      <c r="L26" s="7"/>
      <c r="M26" s="68"/>
      <c r="N26" s="68"/>
      <c r="O26" s="7"/>
      <c r="P26" s="68"/>
      <c r="Q26" s="7"/>
      <c r="R26" s="7"/>
      <c r="S26" s="7"/>
      <c r="T26" s="7"/>
      <c r="U26" s="7"/>
      <c r="V26" s="7"/>
      <c r="W26" s="7"/>
      <c r="X26" s="7"/>
      <c r="Y26" s="7"/>
      <c r="Z26" s="7"/>
      <c r="AA26" s="7"/>
      <c r="AB26" s="7"/>
      <c r="AC26" s="7"/>
      <c r="AD26" s="7"/>
    </row>
    <row r="27" ht="16.5" customHeight="1" spans="1:30">
      <c r="A27" s="107"/>
      <c r="B27" s="107"/>
      <c r="C27" s="110"/>
      <c r="D27" s="77"/>
      <c r="E27" s="60"/>
      <c r="F27" s="57" t="s">
        <v>169</v>
      </c>
      <c r="G27" s="68"/>
      <c r="H27" s="7"/>
      <c r="I27" s="68"/>
      <c r="J27" s="68"/>
      <c r="K27" s="68"/>
      <c r="L27" s="7"/>
      <c r="M27" s="68"/>
      <c r="N27" s="68"/>
      <c r="O27" s="7"/>
      <c r="P27" s="68"/>
      <c r="Q27" s="7"/>
      <c r="R27" s="7"/>
      <c r="S27" s="7"/>
      <c r="T27" s="7"/>
      <c r="U27" s="7"/>
      <c r="V27" s="7"/>
      <c r="W27" s="7"/>
      <c r="X27" s="7"/>
      <c r="Y27" s="7"/>
      <c r="Z27" s="7"/>
      <c r="AA27" s="7"/>
      <c r="AB27" s="7"/>
      <c r="AC27" s="7"/>
      <c r="AD27" s="7"/>
    </row>
    <row r="28" ht="9" customHeight="1" spans="1:30">
      <c r="A28" s="107"/>
      <c r="B28" s="107"/>
      <c r="C28" s="110"/>
      <c r="D28" s="77"/>
      <c r="E28" s="68"/>
      <c r="F28" s="112"/>
      <c r="G28" s="68"/>
      <c r="H28" s="7"/>
      <c r="I28" s="68"/>
      <c r="J28" s="68"/>
      <c r="K28" s="68"/>
      <c r="L28" s="7"/>
      <c r="M28" s="68"/>
      <c r="N28" s="68"/>
      <c r="O28" s="7"/>
      <c r="P28" s="68"/>
      <c r="Q28" s="7"/>
      <c r="R28" s="7"/>
      <c r="S28" s="7"/>
      <c r="T28" s="7"/>
      <c r="U28" s="7"/>
      <c r="V28" s="7"/>
      <c r="W28" s="7"/>
      <c r="X28" s="7"/>
      <c r="Y28" s="7"/>
      <c r="Z28" s="7"/>
      <c r="AA28" s="7"/>
      <c r="AB28" s="7"/>
      <c r="AC28" s="7"/>
      <c r="AD28" s="7"/>
    </row>
    <row r="29" ht="16.5" customHeight="1" spans="1:30">
      <c r="A29" s="69" t="s">
        <v>170</v>
      </c>
      <c r="B29" s="99" t="s">
        <v>171</v>
      </c>
      <c r="C29" s="100"/>
      <c r="D29" s="73"/>
      <c r="E29" s="73"/>
      <c r="F29" s="73"/>
      <c r="G29" s="73"/>
      <c r="H29" s="74"/>
      <c r="I29" s="73"/>
      <c r="J29" s="73"/>
      <c r="K29" s="73"/>
      <c r="L29" s="74"/>
      <c r="M29" s="73"/>
      <c r="N29" s="73"/>
      <c r="O29" s="74"/>
      <c r="P29" s="73"/>
      <c r="Q29" s="7"/>
      <c r="R29" s="7"/>
      <c r="S29" s="7"/>
      <c r="T29" s="7"/>
      <c r="U29" s="7"/>
      <c r="V29" s="7"/>
      <c r="W29" s="7"/>
      <c r="X29" s="7"/>
      <c r="Y29" s="7"/>
      <c r="Z29" s="7"/>
      <c r="AA29" s="7"/>
      <c r="AB29" s="7"/>
      <c r="AC29" s="7"/>
      <c r="AD29" s="7"/>
    </row>
    <row r="30" ht="9" customHeight="1" spans="1:30">
      <c r="A30" s="107"/>
      <c r="B30" s="107"/>
      <c r="C30" s="110"/>
      <c r="D30" s="77"/>
      <c r="E30" s="68"/>
      <c r="F30" s="68"/>
      <c r="G30" s="68"/>
      <c r="H30" s="7"/>
      <c r="I30" s="68"/>
      <c r="J30" s="68"/>
      <c r="K30" s="68"/>
      <c r="L30" s="7"/>
      <c r="M30" s="68"/>
      <c r="N30" s="68"/>
      <c r="O30" s="7"/>
      <c r="P30" s="68"/>
      <c r="Q30" s="7"/>
      <c r="R30" s="7"/>
      <c r="S30" s="7"/>
      <c r="T30" s="7"/>
      <c r="U30" s="7"/>
      <c r="V30" s="7"/>
      <c r="W30" s="7"/>
      <c r="X30" s="7"/>
      <c r="Y30" s="7"/>
      <c r="Z30" s="7"/>
      <c r="AA30" s="7"/>
      <c r="AB30" s="7"/>
      <c r="AC30" s="7"/>
      <c r="AD30" s="7"/>
    </row>
    <row r="31" ht="16.5" customHeight="1" spans="1:30">
      <c r="A31" s="107"/>
      <c r="B31" s="113" t="s">
        <v>172</v>
      </c>
      <c r="C31" s="114">
        <f>C11</f>
        <v>300</v>
      </c>
      <c r="D31" s="115" t="s">
        <v>173</v>
      </c>
      <c r="E31" s="68"/>
      <c r="F31" s="68"/>
      <c r="G31" s="68"/>
      <c r="H31" s="7"/>
      <c r="I31" s="68"/>
      <c r="J31" s="68"/>
      <c r="K31" s="68"/>
      <c r="L31" s="7"/>
      <c r="M31" s="68"/>
      <c r="N31" s="68"/>
      <c r="O31" s="7"/>
      <c r="P31" s="68"/>
      <c r="Q31" s="7"/>
      <c r="R31" s="7"/>
      <c r="S31" s="7"/>
      <c r="T31" s="7"/>
      <c r="U31" s="7"/>
      <c r="V31" s="7"/>
      <c r="W31" s="7"/>
      <c r="X31" s="7"/>
      <c r="Y31" s="7"/>
      <c r="Z31" s="7"/>
      <c r="AA31" s="7"/>
      <c r="AB31" s="7"/>
      <c r="AC31" s="7"/>
      <c r="AD31" s="7"/>
    </row>
    <row r="32" ht="16.5" customHeight="1" spans="1:30">
      <c r="A32" s="107"/>
      <c r="B32" s="116" t="s">
        <v>174</v>
      </c>
      <c r="C32" s="117">
        <f>IF(C5="feet",C22*(C6*C7)/60,C6*C7*35.3147*C22/60)</f>
        <v>70.6294</v>
      </c>
      <c r="D32" s="77" t="s">
        <v>175</v>
      </c>
      <c r="E32" s="68"/>
      <c r="F32" s="68"/>
      <c r="G32" s="68"/>
      <c r="H32" s="7"/>
      <c r="I32" s="68"/>
      <c r="J32" s="68"/>
      <c r="K32" s="68"/>
      <c r="L32" s="7"/>
      <c r="M32" s="68"/>
      <c r="N32" s="68"/>
      <c r="O32" s="7"/>
      <c r="P32" s="68"/>
      <c r="Q32" s="7"/>
      <c r="R32" s="7"/>
      <c r="S32" s="7"/>
      <c r="T32" s="7"/>
      <c r="U32" s="7"/>
      <c r="V32" s="7"/>
      <c r="W32" s="7"/>
      <c r="X32" s="7"/>
      <c r="Y32" s="7"/>
      <c r="Z32" s="7"/>
      <c r="AA32" s="7"/>
      <c r="AB32" s="7"/>
      <c r="AC32" s="7"/>
      <c r="AD32" s="7"/>
    </row>
    <row r="33" ht="16.5" customHeight="1" spans="1:30">
      <c r="A33" s="107"/>
      <c r="B33" s="113" t="s">
        <v>176</v>
      </c>
      <c r="C33" s="118">
        <f>SUM(C31:C32)</f>
        <v>370.6294</v>
      </c>
      <c r="D33" s="77"/>
      <c r="E33" s="68"/>
      <c r="F33" s="68"/>
      <c r="G33" s="68"/>
      <c r="H33" s="7"/>
      <c r="I33" s="68"/>
      <c r="J33" s="68"/>
      <c r="K33" s="68"/>
      <c r="L33" s="7"/>
      <c r="M33" s="68"/>
      <c r="N33" s="68"/>
      <c r="O33" s="7"/>
      <c r="P33" s="68"/>
      <c r="Q33" s="7"/>
      <c r="R33" s="7"/>
      <c r="S33" s="7"/>
      <c r="T33" s="7"/>
      <c r="U33" s="7"/>
      <c r="V33" s="7"/>
      <c r="W33" s="7"/>
      <c r="X33" s="7"/>
      <c r="Y33" s="7"/>
      <c r="Z33" s="7"/>
      <c r="AA33" s="7"/>
      <c r="AB33" s="7"/>
      <c r="AC33" s="7"/>
      <c r="AD33" s="7"/>
    </row>
    <row r="34" ht="11.25" customHeight="1" spans="1:30">
      <c r="A34" s="107"/>
      <c r="B34" s="107"/>
      <c r="C34" s="119"/>
      <c r="D34" s="77"/>
      <c r="E34" s="68"/>
      <c r="F34" s="68"/>
      <c r="G34" s="68"/>
      <c r="H34" s="7"/>
      <c r="I34" s="68"/>
      <c r="J34" s="68"/>
      <c r="K34" s="68"/>
      <c r="L34" s="7"/>
      <c r="M34" s="68"/>
      <c r="N34" s="68"/>
      <c r="O34" s="7"/>
      <c r="P34" s="68"/>
      <c r="Q34" s="7"/>
      <c r="R34" s="7"/>
      <c r="S34" s="7"/>
      <c r="T34" s="7"/>
      <c r="U34" s="7"/>
      <c r="V34" s="7"/>
      <c r="W34" s="7"/>
      <c r="X34" s="7"/>
      <c r="Y34" s="7"/>
      <c r="Z34" s="7"/>
      <c r="AA34" s="7"/>
      <c r="AB34" s="7"/>
      <c r="AC34" s="7"/>
      <c r="AD34" s="7"/>
    </row>
    <row r="35" ht="19.5" customHeight="1" spans="1:30">
      <c r="A35" s="107"/>
      <c r="B35" s="108" t="str">
        <f>"Taille recommandé du local pour ce purificateur (in "&amp;C5&amp;" carré)"</f>
        <v>Taille recommandé du local pour ce purificateur (in meters carré)</v>
      </c>
      <c r="C35" s="120">
        <f>IF(C5="feet",(C33*60)/(5*C7),(C33*60/35.315)/(5*C7))</f>
        <v>52.4747840860824</v>
      </c>
      <c r="D35" s="121" t="s">
        <v>177</v>
      </c>
      <c r="E35" s="81"/>
      <c r="F35" s="81"/>
      <c r="G35" s="81"/>
      <c r="H35" s="80"/>
      <c r="I35" s="68"/>
      <c r="J35" s="68"/>
      <c r="K35" s="68"/>
      <c r="L35" s="7"/>
      <c r="M35" s="68"/>
      <c r="N35" s="68"/>
      <c r="O35" s="7"/>
      <c r="P35" s="68"/>
      <c r="Q35" s="7"/>
      <c r="R35" s="7"/>
      <c r="S35" s="7"/>
      <c r="T35" s="7"/>
      <c r="U35" s="7"/>
      <c r="V35" s="7"/>
      <c r="W35" s="7"/>
      <c r="X35" s="7"/>
      <c r="Y35" s="7"/>
      <c r="Z35" s="7"/>
      <c r="AA35" s="7"/>
      <c r="AB35" s="7"/>
      <c r="AC35" s="7"/>
      <c r="AD35" s="7"/>
    </row>
    <row r="38" customHeight="1" spans="3:3">
      <c r="C38" s="19" t="s">
        <v>22</v>
      </c>
    </row>
    <row r="46" customHeight="1" spans="1:30">
      <c r="A46" s="19"/>
      <c r="B46" s="19"/>
      <c r="C46" s="19"/>
      <c r="D46" s="19"/>
      <c r="E46" s="19"/>
      <c r="F46" s="19"/>
      <c r="G46" s="19"/>
      <c r="H46" s="19"/>
      <c r="I46" s="19"/>
      <c r="J46" s="19"/>
      <c r="K46" s="19"/>
      <c r="L46" s="19"/>
      <c r="M46" s="112" t="s">
        <v>22</v>
      </c>
      <c r="N46" s="19"/>
      <c r="O46" s="19"/>
      <c r="P46" s="19"/>
      <c r="Q46" s="19"/>
      <c r="R46" s="19"/>
      <c r="S46" s="19"/>
      <c r="T46" s="19"/>
      <c r="U46" s="19"/>
      <c r="V46" s="19"/>
      <c r="W46" s="19"/>
      <c r="X46" s="19"/>
      <c r="Y46" s="19"/>
      <c r="Z46" s="19"/>
      <c r="AA46" s="19"/>
      <c r="AB46" s="19"/>
      <c r="AC46" s="19"/>
      <c r="AD46" s="19"/>
    </row>
    <row r="47" customHeight="1" spans="1:30">
      <c r="A47" s="19"/>
      <c r="B47" s="19"/>
      <c r="C47" s="19"/>
      <c r="D47" s="19"/>
      <c r="E47" s="19"/>
      <c r="F47" s="19"/>
      <c r="G47" s="19"/>
      <c r="H47" s="19"/>
      <c r="I47" s="19"/>
      <c r="J47" s="19"/>
      <c r="K47" s="19"/>
      <c r="L47" s="19"/>
      <c r="M47" s="112" t="s">
        <v>22</v>
      </c>
      <c r="N47" s="19"/>
      <c r="O47" s="19"/>
      <c r="P47" s="19"/>
      <c r="Q47" s="19"/>
      <c r="R47" s="19"/>
      <c r="S47" s="19"/>
      <c r="T47" s="19"/>
      <c r="U47" s="19"/>
      <c r="V47" s="19"/>
      <c r="W47" s="19"/>
      <c r="X47" s="19"/>
      <c r="Y47" s="19"/>
      <c r="Z47" s="19"/>
      <c r="AA47" s="19"/>
      <c r="AB47" s="19"/>
      <c r="AC47" s="19"/>
      <c r="AD47" s="19"/>
    </row>
    <row r="48" customHeight="1" spans="1:30">
      <c r="A48" s="19"/>
      <c r="B48" s="19"/>
      <c r="C48" s="19"/>
      <c r="D48" s="19"/>
      <c r="E48" s="19"/>
      <c r="F48" s="19"/>
      <c r="G48" s="19"/>
      <c r="H48" s="19"/>
      <c r="I48" s="19"/>
      <c r="J48" s="19"/>
      <c r="K48" s="19"/>
      <c r="L48" s="19"/>
      <c r="M48" s="112" t="s">
        <v>22</v>
      </c>
      <c r="N48" s="19"/>
      <c r="O48" s="19"/>
      <c r="P48" s="19"/>
      <c r="Q48" s="19"/>
      <c r="R48" s="19"/>
      <c r="S48" s="19"/>
      <c r="T48" s="19"/>
      <c r="U48" s="19"/>
      <c r="V48" s="19"/>
      <c r="W48" s="19"/>
      <c r="X48" s="19"/>
      <c r="Y48" s="19"/>
      <c r="Z48" s="19"/>
      <c r="AA48" s="19"/>
      <c r="AB48" s="19"/>
      <c r="AC48" s="19"/>
      <c r="AD48" s="19"/>
    </row>
    <row r="49" customHeight="1" spans="1:30">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customHeight="1" spans="1:30">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customHeight="1" spans="1:30">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customHeight="1" spans="1:30">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customHeight="1" spans="1:30">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customHeight="1" spans="1:30">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customHeight="1" spans="1:30">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customHeight="1" spans="1:30">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customHeight="1" spans="1:30">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customHeight="1" spans="1:30">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customHeight="1" spans="1:30">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customHeight="1" spans="1:30">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customHeight="1" spans="1:30">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customHeight="1" spans="1:30">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customHeight="1" spans="1:30">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customHeight="1" spans="1:30">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customHeight="1" spans="1:30">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customHeight="1" spans="1:30">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customHeight="1" spans="1:30">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customHeight="1" spans="1:30">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customHeight="1" spans="1:30">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customHeight="1" spans="1:30">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customHeight="1" spans="1:30">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customHeight="1" spans="1:30">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customHeight="1" spans="1:30">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customHeight="1" spans="1:30">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customHeight="1" spans="1:30">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customHeight="1" spans="1:30">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customHeight="1" spans="1:30">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customHeight="1" spans="1:30">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customHeight="1" spans="1:30">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customHeight="1" spans="1:30">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customHeight="1" spans="1:30">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customHeight="1" spans="1:30">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customHeight="1" spans="1:30">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customHeight="1" spans="1:30">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customHeight="1" spans="1:30">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customHeight="1" spans="1:30">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customHeight="1" spans="1:30">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customHeight="1" spans="1:30">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row r="89" customHeight="1" spans="1:30">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row>
    <row r="90" customHeight="1" spans="1:30">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customHeight="1" spans="1:30">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customHeight="1" spans="1:30">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row>
    <row r="93" customHeight="1" spans="1:30">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customHeight="1" spans="1:30">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row>
    <row r="95" customHeight="1" spans="1:30">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row>
    <row r="96" customHeight="1" spans="1:30">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row>
    <row r="97" customHeight="1" spans="1:30">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row>
    <row r="98" customHeight="1" spans="1:30">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row>
    <row r="99" customHeight="1" spans="1:30">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customHeight="1" spans="1:30">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customHeight="1" spans="1:30">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row>
    <row r="102" customHeight="1" spans="1:30">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row>
    <row r="103" customHeight="1" spans="1:30">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row>
    <row r="104" customHeight="1" spans="1:30">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row>
    <row r="105" customHeight="1" spans="1:30">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row>
    <row r="106" customHeight="1" spans="1:30">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row>
    <row r="107" customHeight="1" spans="1:30">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row>
    <row r="108" customHeight="1" spans="1:30">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row>
    <row r="109" customHeight="1" spans="1:30">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row>
    <row r="110" customHeight="1" spans="1:30">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customHeight="1" spans="1:30">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row>
    <row r="112" customHeight="1" spans="1:30">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row>
    <row r="113" customHeight="1" spans="1:30">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row>
    <row r="114" customHeight="1" spans="1:30">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customHeight="1" spans="1:30">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customHeight="1" spans="1:30">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customHeight="1" spans="1:30">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customHeight="1" spans="1:30">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customHeight="1" spans="1:30">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customHeight="1" spans="1:30">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customHeight="1" spans="1:30">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customHeight="1" spans="1:30">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row>
    <row r="123" customHeight="1" spans="1:30">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row>
    <row r="124" customHeight="1" spans="1:30">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row>
    <row r="125" customHeight="1" spans="1:30">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row>
    <row r="126" customHeight="1" spans="1:30">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row>
    <row r="127" customHeight="1" spans="1:30">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customHeight="1" spans="1:30">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row>
    <row r="129" customHeight="1" spans="1:30">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customHeight="1" spans="1:30">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row>
    <row r="131" customHeight="1" spans="1:30">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customHeight="1" spans="1:30">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row>
    <row r="133" customHeight="1" spans="1:30">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row>
    <row r="134" customHeight="1" spans="1:30">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row>
    <row r="135" customHeight="1" spans="1:30">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row>
    <row r="136" customHeight="1" spans="1:30">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row>
    <row r="137" customHeight="1" spans="1:30">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row>
    <row r="138" customHeight="1" spans="1:30">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row>
    <row r="139" customHeight="1" spans="1:30">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row>
    <row r="140" customHeight="1" spans="1:30">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row>
    <row r="141" customHeight="1" spans="1:30">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row>
    <row r="142" customHeight="1" spans="1:30">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row>
    <row r="143" customHeight="1" spans="1:30">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row>
    <row r="144" customHeight="1" spans="1:30">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row>
    <row r="145" customHeight="1" spans="1:30">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row>
    <row r="146" customHeight="1" spans="1:30">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row>
    <row r="147" customHeight="1" spans="1:30">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row>
    <row r="148" customHeight="1" spans="1:30">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row>
    <row r="149" customHeight="1" spans="1:30">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row>
    <row r="150" customHeight="1" spans="1:30">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row>
    <row r="151" customHeight="1" spans="1:30">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row>
    <row r="152" customHeight="1" spans="1:30">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row>
    <row r="153" customHeight="1" spans="1:30">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row>
    <row r="154" customHeight="1" spans="1:30">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row>
    <row r="155" customHeight="1" spans="1:30">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row>
    <row r="156" customHeight="1" spans="1:30">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row>
    <row r="157" customHeight="1" spans="1:30">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row>
    <row r="158" customHeight="1" spans="1:30">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row>
    <row r="159" customHeight="1" spans="1:30">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row>
    <row r="160" customHeight="1" spans="1:30">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row>
    <row r="161" customHeight="1" spans="1:30">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row>
    <row r="162" customHeight="1" spans="1:30">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row>
    <row r="163" customHeight="1" spans="1:30">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row>
    <row r="164" customHeight="1" spans="1:30">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row>
    <row r="165" customHeight="1" spans="1:30">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row>
    <row r="166" customHeight="1" spans="1:30">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row>
    <row r="167" customHeight="1" spans="1:30">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row>
    <row r="168" customHeight="1" spans="1:30">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row>
    <row r="169" customHeight="1" spans="1:30">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row>
    <row r="170" customHeight="1" spans="1:30">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row>
    <row r="171" customHeight="1" spans="1:30">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row>
    <row r="172" customHeight="1" spans="1:30">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row>
    <row r="173" customHeight="1" spans="1:30">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row>
    <row r="174" customHeight="1" spans="1:30">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row>
    <row r="175" customHeight="1" spans="1:30">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row>
    <row r="176" customHeight="1" spans="1:30">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row>
    <row r="177" customHeight="1" spans="1:30">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row>
    <row r="178" customHeight="1" spans="1:30">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row>
    <row r="179" customHeight="1" spans="1:30">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row>
    <row r="180" customHeight="1" spans="1:30">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row>
    <row r="181" customHeight="1" spans="1:30">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row>
    <row r="182" customHeight="1" spans="1:30">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row>
    <row r="183" customHeight="1" spans="1:30">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row>
    <row r="184" customHeight="1" spans="1:30">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row>
    <row r="185" customHeight="1" spans="1:30">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row>
    <row r="186" customHeight="1" spans="1:30">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row>
    <row r="187" customHeight="1" spans="1:30">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row>
    <row r="188" customHeight="1" spans="1:30">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row>
    <row r="189" customHeight="1" spans="1:30">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row>
    <row r="190" customHeight="1" spans="1:30">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row>
    <row r="191" customHeight="1" spans="1:30">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row>
    <row r="192" customHeight="1" spans="1:30">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row>
    <row r="193" customHeight="1" spans="1:30">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row>
    <row r="194" customHeight="1" spans="1:30">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row>
    <row r="195" customHeight="1" spans="1:30">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row>
    <row r="196" customHeight="1" spans="1:30">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row>
    <row r="197" customHeight="1" spans="1:30">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row>
    <row r="198" customHeight="1" spans="1:30">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row>
    <row r="199" customHeight="1" spans="1:30">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row>
    <row r="200" customHeight="1" spans="1:30">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row>
    <row r="201" customHeight="1" spans="1:30">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row>
    <row r="202" customHeight="1" spans="1:30">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row>
    <row r="203" customHeight="1" spans="1:30">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row>
    <row r="204" customHeight="1" spans="1:30">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row>
    <row r="205" customHeight="1" spans="1:30">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row>
    <row r="206" customHeight="1" spans="1:30">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row>
    <row r="207" customHeight="1" spans="1:30">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row>
    <row r="208" customHeight="1" spans="1:30">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row>
    <row r="209" customHeight="1" spans="1:30">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row>
    <row r="210" customHeight="1" spans="1:30">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row>
    <row r="211" customHeight="1" spans="1:30">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row>
    <row r="212" customHeight="1" spans="1:30">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row>
    <row r="213" customHeight="1" spans="1:30">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row>
    <row r="214" customHeight="1" spans="1:30">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row>
    <row r="215" customHeight="1" spans="1:30">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row>
    <row r="216" customHeight="1" spans="1:30">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row>
    <row r="217" customHeight="1" spans="1:30">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row>
    <row r="218" customHeight="1" spans="1:30">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row>
    <row r="219" customHeight="1" spans="1:30">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row>
    <row r="220" customHeight="1" spans="1:30">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row>
    <row r="221" customHeight="1" spans="1:30">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row>
    <row r="222" customHeight="1" spans="1:30">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row>
    <row r="223" customHeight="1" spans="1:30">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row>
    <row r="224" customHeight="1" spans="1:30">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row>
    <row r="225" customHeight="1" spans="1:30">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row>
    <row r="226" customHeight="1" spans="1:30">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row>
    <row r="227" customHeight="1" spans="1:30">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row>
    <row r="228" customHeight="1" spans="1:30">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row>
    <row r="229" customHeight="1" spans="1:30">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row>
    <row r="230" customHeight="1" spans="1:30">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row>
    <row r="231" customHeight="1" spans="1:30">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row>
    <row r="232" customHeight="1" spans="1:30">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row>
    <row r="233" customHeight="1" spans="1:30">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row>
    <row r="234" customHeight="1" spans="1:30">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row>
    <row r="235" customHeight="1" spans="1:30">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row>
    <row r="236" customHeight="1" spans="1:30">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row>
    <row r="237" customHeight="1" spans="1:30">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row>
    <row r="238" customHeight="1" spans="1:30">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row>
    <row r="239" customHeight="1" spans="1:30">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row>
    <row r="240" customHeight="1" spans="1:30">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row>
    <row r="241" customHeight="1" spans="1:30">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row>
    <row r="242" customHeight="1" spans="1:30">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row>
    <row r="243" customHeight="1" spans="1:30">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row>
    <row r="244" customHeight="1" spans="1:30">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row>
    <row r="245" customHeight="1" spans="1:30">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row>
    <row r="246" customHeight="1" spans="1:30">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row>
    <row r="247" customHeight="1" spans="1:30">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row>
    <row r="248" customHeight="1" spans="1:30">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row>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mergeCells count="1">
    <mergeCell ref="G5:G6"/>
  </mergeCells>
  <conditionalFormatting sqref="C24">
    <cfRule type="cellIs" dxfId="0" priority="1" operator="between">
      <formula>4.999</formula>
      <formula>5.999</formula>
    </cfRule>
    <cfRule type="cellIs" dxfId="1" priority="2" operator="between">
      <formula>3.999</formula>
      <formula>4.999</formula>
    </cfRule>
    <cfRule type="cellIs" dxfId="2" priority="3" operator="lessThan">
      <formula>3</formula>
    </cfRule>
    <cfRule type="cellIs" dxfId="3" priority="4" operator="greaterThanOrEqual">
      <formula>6</formula>
    </cfRule>
    <cfRule type="cellIs" dxfId="4" priority="5" operator="between">
      <formula>2.999</formula>
      <formula>3.999</formula>
    </cfRule>
  </conditionalFormatting>
  <dataValidations count="2">
    <dataValidation type="list" allowBlank="1" showErrorMessage="1" sqref="C5">
      <formula1>"feet,meters"</formula1>
    </dataValidation>
    <dataValidation type="list" allowBlank="1" sqref="C15">
      <formula1>$D$15:$D$18</formula1>
    </dataValidation>
  </dataValidations>
  <pageMargins left="0.7" right="0.7" top="0.75" bottom="0.75" header="0" footer="0"/>
  <pageSetup paperSize="1"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B1005"/>
  <sheetViews>
    <sheetView workbookViewId="0">
      <selection activeCell="A3" sqref="A3"/>
    </sheetView>
  </sheetViews>
  <sheetFormatPr defaultColWidth="14.5047619047619" defaultRowHeight="15.75" customHeight="1"/>
  <cols>
    <col min="1" max="1" width="32.3333333333333" customWidth="1"/>
    <col min="2" max="2" width="13.5047619047619" customWidth="1"/>
    <col min="3" max="3" width="14.5047619047619" customWidth="1"/>
    <col min="4" max="4" width="2" customWidth="1"/>
    <col min="5" max="5" width="20.6666666666667" customWidth="1"/>
    <col min="6" max="6" width="2.33333333333333" customWidth="1"/>
    <col min="7" max="7" width="24.1619047619048" customWidth="1"/>
    <col min="8" max="8" width="2.33333333333333" customWidth="1"/>
    <col min="11" max="11" width="19.5047619047619" customWidth="1"/>
    <col min="12" max="12" width="1.82857142857143" customWidth="1"/>
    <col min="13" max="15" width="17.3333333333333" customWidth="1"/>
  </cols>
  <sheetData>
    <row r="1" ht="42" customHeight="1"/>
    <row r="2" ht="26.25" customHeight="1" spans="1:28">
      <c r="A2" s="1" t="s">
        <v>178</v>
      </c>
      <c r="B2" s="2"/>
      <c r="C2" s="2"/>
      <c r="D2" s="2"/>
      <c r="E2" s="2"/>
      <c r="F2" s="2"/>
      <c r="G2" s="2"/>
      <c r="H2" s="2"/>
      <c r="I2" s="2"/>
      <c r="J2" s="2"/>
      <c r="K2" s="2"/>
      <c r="L2" s="2"/>
      <c r="M2" s="38"/>
      <c r="N2" s="38"/>
      <c r="O2" s="39"/>
      <c r="P2" s="40"/>
      <c r="Q2" s="62"/>
      <c r="R2" s="62"/>
      <c r="S2" s="62"/>
      <c r="T2" s="62"/>
      <c r="U2" s="62"/>
      <c r="V2" s="62"/>
      <c r="W2" s="62"/>
      <c r="X2" s="62"/>
      <c r="Y2" s="62"/>
      <c r="Z2" s="62"/>
      <c r="AA2" s="62"/>
      <c r="AB2" s="62"/>
    </row>
    <row r="3" customHeight="1" spans="1:28">
      <c r="A3" s="3"/>
      <c r="B3" s="4"/>
      <c r="C3" s="4"/>
      <c r="D3" s="5"/>
      <c r="E3" s="4"/>
      <c r="F3" s="3"/>
      <c r="G3" s="4"/>
      <c r="H3" s="6"/>
      <c r="I3" s="41"/>
      <c r="J3" s="41"/>
      <c r="K3" s="41"/>
      <c r="L3" s="3"/>
      <c r="M3" s="4"/>
      <c r="N3" s="4"/>
      <c r="O3" s="5"/>
      <c r="P3" s="5"/>
      <c r="Q3" s="3"/>
      <c r="R3" s="3"/>
      <c r="S3" s="3"/>
      <c r="T3" s="3"/>
      <c r="U3" s="3"/>
      <c r="V3" s="3"/>
      <c r="W3" s="3"/>
      <c r="X3" s="3"/>
      <c r="Y3" s="3"/>
      <c r="Z3" s="3"/>
      <c r="AA3" s="3"/>
      <c r="AB3" s="3"/>
    </row>
    <row r="4" ht="28.5" customHeight="1" spans="1:28">
      <c r="A4" s="7"/>
      <c r="B4" s="8" t="s">
        <v>179</v>
      </c>
      <c r="C4" s="9"/>
      <c r="D4" s="10"/>
      <c r="E4" s="8" t="s">
        <v>180</v>
      </c>
      <c r="F4" s="7"/>
      <c r="G4" s="11" t="s">
        <v>181</v>
      </c>
      <c r="H4" s="6"/>
      <c r="I4" s="42" t="s">
        <v>182</v>
      </c>
      <c r="J4" s="9"/>
      <c r="K4" s="9"/>
      <c r="L4" s="7"/>
      <c r="M4" s="8" t="s">
        <v>183</v>
      </c>
      <c r="N4" s="9"/>
      <c r="O4" s="9"/>
      <c r="P4" s="10"/>
      <c r="Q4" s="7"/>
      <c r="R4" s="7"/>
      <c r="S4" s="7"/>
      <c r="T4" s="7"/>
      <c r="U4" s="7"/>
      <c r="V4" s="7"/>
      <c r="W4" s="7"/>
      <c r="X4" s="7"/>
      <c r="Y4" s="7"/>
      <c r="Z4" s="7"/>
      <c r="AA4" s="7"/>
      <c r="AB4" s="7"/>
    </row>
    <row r="5" ht="71" customHeight="1" spans="1:28">
      <c r="A5" s="12" t="s">
        <v>184</v>
      </c>
      <c r="B5" s="13" t="str">
        <f>"Surface placher (en "&amp;'SCHOOLS.Tool for selecting port'!C5&amp;" carré)"</f>
        <v>Surface placher (en meters carré)</v>
      </c>
      <c r="C5" s="13" t="str">
        <f>"Hauteur du plafond (en "&amp;'SCHOOLS.Tool for selecting port'!C5&amp;" carré)"</f>
        <v>Hauteur du plafond (en meters carré)</v>
      </c>
      <c r="D5" s="14"/>
      <c r="E5" s="13" t="s">
        <v>185</v>
      </c>
      <c r="F5" s="14"/>
      <c r="G5" s="13" t="s">
        <v>186</v>
      </c>
      <c r="H5" s="14"/>
      <c r="I5" s="13" t="s">
        <v>187</v>
      </c>
      <c r="J5" s="13" t="s">
        <v>188</v>
      </c>
      <c r="K5" s="13" t="s">
        <v>189</v>
      </c>
      <c r="L5" s="14"/>
      <c r="M5" s="13" t="s">
        <v>190</v>
      </c>
      <c r="N5" s="13" t="s">
        <v>191</v>
      </c>
      <c r="O5" s="43" t="str">
        <f>"Surface de la pièce (en "&amp;'SCHOOLS.Tool for selecting port'!C5&amp;" carrés; en supposant la hauteur sous plafond du Step 1)"</f>
        <v>Surface de la pièce (en meters carrés; en supposant la hauteur sous plafond du Step 1)</v>
      </c>
      <c r="P5" s="7"/>
      <c r="R5" s="7"/>
      <c r="S5" s="7"/>
      <c r="T5" s="7"/>
      <c r="U5" s="7"/>
      <c r="V5" s="7"/>
      <c r="W5" s="7"/>
      <c r="X5" s="7"/>
      <c r="Y5" s="7"/>
      <c r="Z5" s="7"/>
      <c r="AA5" s="7"/>
      <c r="AB5" s="7"/>
    </row>
    <row r="6" customHeight="1" spans="1:15">
      <c r="A6" s="15" t="s">
        <v>192</v>
      </c>
      <c r="B6" s="16">
        <v>25</v>
      </c>
      <c r="C6" s="16">
        <v>2.4</v>
      </c>
      <c r="D6" s="17"/>
      <c r="E6" s="18">
        <v>130</v>
      </c>
      <c r="F6" s="19"/>
      <c r="G6" s="20" t="s">
        <v>156</v>
      </c>
      <c r="H6" s="21"/>
      <c r="I6" s="44">
        <f>VLOOKUP(G6,'SCHOOLS.Tool for selecting port'!$D$15:$E$18,2,FALSE)</f>
        <v>1.5</v>
      </c>
      <c r="J6" s="45">
        <f>IF('SCHOOLS.Tool for selecting port'!C$5="feet",(E6*60)/(B6*C6),(E6*60/35.315)/(B6*C6))</f>
        <v>3.68115531643777</v>
      </c>
      <c r="K6" s="46">
        <f>VLOOKUP(G6,'SCHOOLS.Tool for selecting port'!$D$15:$E$18,2,FALSE)+J6</f>
        <v>5.18115531643777</v>
      </c>
      <c r="M6" s="47">
        <f>IF('SCHOOLS.Tool for selecting port'!C$5="feet",(VLOOKUP(G6,'SCHOOLS.Tool for selecting port'!$D$15:$E$18,2,FALSE)*(B6*C6)/60),(VLOOKUP(G6,'SCHOOLS.Tool for selecting port'!$D$15:$E$18,2,FALSE)*(B6*C6*35.315)/60))</f>
        <v>52.9725</v>
      </c>
      <c r="N6" s="48">
        <f t="shared" ref="N6:N21" si="0">E6</f>
        <v>130</v>
      </c>
      <c r="O6" s="49">
        <f>IF('SCHOOLS.Tool for selecting port'!C$5="feet",((M6+N6)*60)/(5*C6),((M6+N6)*60)/35.313/(5*C6))</f>
        <v>25.9072437912384</v>
      </c>
    </row>
    <row r="7" customHeight="1" spans="1:15">
      <c r="A7" s="22" t="s">
        <v>193</v>
      </c>
      <c r="B7" s="23">
        <v>25</v>
      </c>
      <c r="C7" s="16">
        <v>2.4</v>
      </c>
      <c r="D7" s="17"/>
      <c r="E7" s="24">
        <v>142</v>
      </c>
      <c r="F7" s="19"/>
      <c r="G7" s="20" t="s">
        <v>156</v>
      </c>
      <c r="H7" s="21"/>
      <c r="I7" s="44">
        <f>VLOOKUP(G7,'SCHOOLS.Tool for selecting port'!$D$15:$E$18,2,FALSE)</f>
        <v>1.5</v>
      </c>
      <c r="J7" s="45">
        <f>IF('SCHOOLS.Tool for selecting port'!C$5="feet",(E7*60)/(B7*C7),(E7*60/35.315)/(B7*C7))</f>
        <v>4.02095426872434</v>
      </c>
      <c r="K7" s="46">
        <f>VLOOKUP(G7,'SCHOOLS.Tool for selecting port'!$D$15:$E$18,2,FALSE)+J7</f>
        <v>5.52095426872434</v>
      </c>
      <c r="M7" s="47">
        <f>IF('SCHOOLS.Tool for selecting port'!C$5="feet",(VLOOKUP(G7,'SCHOOLS.Tool for selecting port'!$D$15:$E$18,2,FALSE)*(B7*C7)/60),(VLOOKUP(G7,'SCHOOLS.Tool for selecting port'!$D$15:$E$18,2,FALSE)*(B7*C7*35.315)/60))</f>
        <v>52.9725</v>
      </c>
      <c r="N7" s="48">
        <f t="shared" si="0"/>
        <v>142</v>
      </c>
      <c r="O7" s="49">
        <f>IF('SCHOOLS.Tool for selecting port'!C$5="feet",((M7+N7)*60)/(5*C7),((M7+N7)*60)/35.313/(5*C7))</f>
        <v>27.6063347775607</v>
      </c>
    </row>
    <row r="8" customHeight="1" spans="1:15">
      <c r="A8" s="22" t="s">
        <v>194</v>
      </c>
      <c r="B8" s="23">
        <v>25</v>
      </c>
      <c r="C8" s="16">
        <v>2.4</v>
      </c>
      <c r="D8" s="17"/>
      <c r="E8" s="24">
        <v>150</v>
      </c>
      <c r="F8" s="19"/>
      <c r="G8" s="20" t="s">
        <v>156</v>
      </c>
      <c r="H8" s="21"/>
      <c r="I8" s="44">
        <f>VLOOKUP(G8,'SCHOOLS.Tool for selecting port'!$D$15:$E$18,2,FALSE)</f>
        <v>1.5</v>
      </c>
      <c r="J8" s="45">
        <f>IF('SCHOOLS.Tool for selecting port'!C$5="feet",(E8*60)/(B8*C8),(E8*60/35.315)/(B8*C8))</f>
        <v>4.24748690358205</v>
      </c>
      <c r="K8" s="46">
        <f>VLOOKUP(G8,'SCHOOLS.Tool for selecting port'!$D$15:$E$18,2,FALSE)+J8</f>
        <v>5.74748690358205</v>
      </c>
      <c r="M8" s="47">
        <f>IF('SCHOOLS.Tool for selecting port'!C$5="feet",(VLOOKUP(G8,'SCHOOLS.Tool for selecting port'!$D$15:$E$18,2,FALSE)*(B8*C8)/60),(VLOOKUP(G8,'SCHOOLS.Tool for selecting port'!$D$15:$E$18,2,FALSE)*(B8*C8*35.315)/60))</f>
        <v>52.9725</v>
      </c>
      <c r="N8" s="48">
        <f t="shared" si="0"/>
        <v>150</v>
      </c>
      <c r="O8" s="49">
        <f>IF('SCHOOLS.Tool for selecting port'!C$5="feet",((M8+N8)*60)/(5*C8),((M8+N8)*60)/35.313/(5*C8))</f>
        <v>28.7390621017755</v>
      </c>
    </row>
    <row r="9" customHeight="1" spans="1:15">
      <c r="A9" s="22" t="s">
        <v>195</v>
      </c>
      <c r="B9" s="23">
        <v>25</v>
      </c>
      <c r="C9" s="16">
        <v>2.4</v>
      </c>
      <c r="D9" s="17"/>
      <c r="E9" s="24">
        <v>161</v>
      </c>
      <c r="F9" s="19"/>
      <c r="G9" s="20" t="s">
        <v>156</v>
      </c>
      <c r="H9" s="21"/>
      <c r="I9" s="44">
        <f>VLOOKUP(G9,'SCHOOLS.Tool for selecting port'!$D$15:$E$18,2,FALSE)</f>
        <v>1.5</v>
      </c>
      <c r="J9" s="45">
        <f>IF('SCHOOLS.Tool for selecting port'!C$5="feet",(E9*60)/(B9*C9),(E9*60/35.315)/(B9*C9))</f>
        <v>4.5589692765114</v>
      </c>
      <c r="K9" s="46">
        <f>VLOOKUP(G9,'SCHOOLS.Tool for selecting port'!$D$15:$E$18,2,FALSE)+J9</f>
        <v>6.0589692765114</v>
      </c>
      <c r="M9" s="47">
        <f>IF('SCHOOLS.Tool for selecting port'!C$5="feet",(VLOOKUP(G9,'SCHOOLS.Tool for selecting port'!$D$15:$E$18,2,FALSE)*(B9*C9)/60),(VLOOKUP(G9,'SCHOOLS.Tool for selecting port'!$D$15:$E$18,2,FALSE)*(B9*C9*35.315)/60))</f>
        <v>52.9725</v>
      </c>
      <c r="N9" s="48">
        <f t="shared" si="0"/>
        <v>161</v>
      </c>
      <c r="O9" s="49">
        <f>IF('SCHOOLS.Tool for selecting port'!C$5="feet",((M9+N9)*60)/(5*C9),((M9+N9)*60)/35.313/(5*C9))</f>
        <v>30.296562172571</v>
      </c>
    </row>
    <row r="10" customHeight="1" spans="1:15">
      <c r="A10" s="25" t="s">
        <v>196</v>
      </c>
      <c r="B10" s="26">
        <v>25</v>
      </c>
      <c r="C10" s="16">
        <v>2.4</v>
      </c>
      <c r="E10" s="26">
        <v>180</v>
      </c>
      <c r="F10" s="19"/>
      <c r="G10" s="20" t="s">
        <v>156</v>
      </c>
      <c r="H10" s="21"/>
      <c r="I10" s="44">
        <f>VLOOKUP(G10,'SCHOOLS.Tool for selecting port'!$D$15:$E$18,2,FALSE)</f>
        <v>1.5</v>
      </c>
      <c r="J10" s="45">
        <f>IF('SCHOOLS.Tool for selecting port'!C$5="feet",(E10*60)/(B10*C10),(E10*60/35.315)/(B10*C10))</f>
        <v>5.09698428429846</v>
      </c>
      <c r="K10" s="46">
        <f>VLOOKUP(G10,'SCHOOLS.Tool for selecting port'!$D$15:$E$18,2,FALSE)+J10</f>
        <v>6.59698428429846</v>
      </c>
      <c r="M10" s="47">
        <f>IF('SCHOOLS.Tool for selecting port'!C$5="feet",(VLOOKUP(G10,'SCHOOLS.Tool for selecting port'!$D$15:$E$18,2,FALSE)*(B10*C10)/60),(VLOOKUP(G10,'SCHOOLS.Tool for selecting port'!$D$15:$E$18,2,FALSE)*(B10*C10*35.315)/60))</f>
        <v>52.9725</v>
      </c>
      <c r="N10" s="48">
        <f t="shared" si="0"/>
        <v>180</v>
      </c>
      <c r="O10" s="49">
        <f>IF('SCHOOLS.Tool for selecting port'!C$5="feet",((M10+N10)*60)/(5*C10),((M10+N10)*60)/35.313/(5*C10))</f>
        <v>32.9867895675813</v>
      </c>
    </row>
    <row r="11" customHeight="1" spans="1:15">
      <c r="A11" s="15" t="s">
        <v>197</v>
      </c>
      <c r="B11" s="23">
        <v>25</v>
      </c>
      <c r="C11" s="16">
        <v>2.4</v>
      </c>
      <c r="D11" s="17"/>
      <c r="E11" s="24">
        <v>190</v>
      </c>
      <c r="F11" s="19"/>
      <c r="G11" s="20" t="s">
        <v>156</v>
      </c>
      <c r="H11" s="21"/>
      <c r="I11" s="44">
        <f>VLOOKUP(G11,'SCHOOLS.Tool for selecting port'!$D$15:$E$18,2,FALSE)</f>
        <v>1.5</v>
      </c>
      <c r="J11" s="45">
        <f>IF('SCHOOLS.Tool for selecting port'!C$5="feet",(E11*60)/(B11*C11),(E11*60/35.315)/(B11*C11))</f>
        <v>5.38015007787059</v>
      </c>
      <c r="K11" s="46">
        <f>VLOOKUP(G11,'SCHOOLS.Tool for selecting port'!$D$15:$E$18,2,FALSE)+J11</f>
        <v>6.88015007787059</v>
      </c>
      <c r="M11" s="47">
        <f>IF('SCHOOLS.Tool for selecting port'!C$5="feet",(VLOOKUP(G11,'SCHOOLS.Tool for selecting port'!$D$15:$E$18,2,FALSE)*(B11*C11)/60),(VLOOKUP(G11,'SCHOOLS.Tool for selecting port'!$D$15:$E$18,2,FALSE)*(B11*C11*35.315)/60))</f>
        <v>52.9725</v>
      </c>
      <c r="N11" s="48">
        <f t="shared" si="0"/>
        <v>190</v>
      </c>
      <c r="O11" s="49">
        <f>IF('SCHOOLS.Tool for selecting port'!C$5="feet",((M11+N11)*60)/(5*C11),((M11+N11)*60)/35.313/(5*C11))</f>
        <v>34.4026987228499</v>
      </c>
    </row>
    <row r="12" customHeight="1" spans="1:15">
      <c r="A12" s="22" t="s">
        <v>198</v>
      </c>
      <c r="B12" s="23">
        <v>50</v>
      </c>
      <c r="C12" s="16">
        <v>2.4</v>
      </c>
      <c r="E12" s="26">
        <v>200</v>
      </c>
      <c r="F12" s="19"/>
      <c r="G12" s="20" t="s">
        <v>156</v>
      </c>
      <c r="H12" s="21"/>
      <c r="I12" s="44">
        <f>VLOOKUP(G12,'SCHOOLS.Tool for selecting port'!$D$15:$E$18,2,FALSE)</f>
        <v>1.5</v>
      </c>
      <c r="J12" s="45">
        <f>IF('SCHOOLS.Tool for selecting port'!C$5="feet",(E12*60)/(B12*C12),(E12*60/35.315)/(B12*C12))</f>
        <v>2.83165793572136</v>
      </c>
      <c r="K12" s="46">
        <f>VLOOKUP(G12,'SCHOOLS.Tool for selecting port'!$D$15:$E$18,2,FALSE)+J12</f>
        <v>4.33165793572137</v>
      </c>
      <c r="M12" s="47">
        <f>IF('SCHOOLS.Tool for selecting port'!C$5="feet",(VLOOKUP(G12,'SCHOOLS.Tool for selecting port'!$D$15:$E$18,2,FALSE)*(B12*C12)/60),(VLOOKUP(G12,'SCHOOLS.Tool for selecting port'!$D$15:$E$18,2,FALSE)*(B12*C12*35.315)/60))</f>
        <v>105.945</v>
      </c>
      <c r="N12" s="48">
        <f t="shared" si="0"/>
        <v>200</v>
      </c>
      <c r="O12" s="49">
        <f>IF('SCHOOLS.Tool for selecting port'!C$5="feet",((M12+N12)*60)/(5*C12),((M12+N12)*60)/35.313/(5*C12))</f>
        <v>43.3190326508651</v>
      </c>
    </row>
    <row r="13" customHeight="1" spans="1:15">
      <c r="A13" s="22" t="s">
        <v>199</v>
      </c>
      <c r="B13" s="23">
        <v>50</v>
      </c>
      <c r="C13" s="16">
        <v>2.4</v>
      </c>
      <c r="D13" s="17"/>
      <c r="E13" s="24">
        <v>246</v>
      </c>
      <c r="F13" s="19"/>
      <c r="G13" s="20" t="s">
        <v>156</v>
      </c>
      <c r="H13" s="21"/>
      <c r="I13" s="44">
        <f>VLOOKUP(G13,'SCHOOLS.Tool for selecting port'!$D$15:$E$18,2,FALSE)</f>
        <v>1.5</v>
      </c>
      <c r="J13" s="45">
        <f>IF('SCHOOLS.Tool for selecting port'!C$5="feet",(E13*60)/(B13*C13),(E13*60/35.315)/(B13*C13))</f>
        <v>3.48293926093728</v>
      </c>
      <c r="K13" s="46">
        <f>VLOOKUP(G13,'SCHOOLS.Tool for selecting port'!$D$15:$E$18,2,FALSE)+J13</f>
        <v>4.98293926093728</v>
      </c>
      <c r="M13" s="47">
        <f>IF('SCHOOLS.Tool for selecting port'!C$5="feet",(VLOOKUP(G13,'SCHOOLS.Tool for selecting port'!$D$15:$E$18,2,FALSE)*(B13*C13)/60),(VLOOKUP(G13,'SCHOOLS.Tool for selecting port'!$D$15:$E$18,2,FALSE)*(B13*C13*35.315)/60))</f>
        <v>105.945</v>
      </c>
      <c r="N13" s="48">
        <f t="shared" si="0"/>
        <v>246</v>
      </c>
      <c r="O13" s="49">
        <f>IF('SCHOOLS.Tool for selecting port'!C$5="feet",((M13+N13)*60)/(5*C13),((M13+N13)*60)/35.313/(5*C13))</f>
        <v>49.8322147651007</v>
      </c>
    </row>
    <row r="14" customHeight="1" spans="1:15">
      <c r="A14" s="22" t="s">
        <v>200</v>
      </c>
      <c r="B14" s="23">
        <v>50</v>
      </c>
      <c r="C14" s="16">
        <v>2.4</v>
      </c>
      <c r="D14" s="17"/>
      <c r="E14" s="24">
        <v>312</v>
      </c>
      <c r="F14" s="19"/>
      <c r="G14" s="20" t="s">
        <v>156</v>
      </c>
      <c r="H14" s="21"/>
      <c r="I14" s="44">
        <f>VLOOKUP(G14,'SCHOOLS.Tool for selecting port'!$D$15:$E$18,2,FALSE)</f>
        <v>1.5</v>
      </c>
      <c r="J14" s="45">
        <f>IF('SCHOOLS.Tool for selecting port'!C$5="feet",(E14*60)/(B14*C14),(E14*60/35.315)/(B14*C14))</f>
        <v>4.41738637972533</v>
      </c>
      <c r="K14" s="46">
        <f>VLOOKUP(G14,'SCHOOLS.Tool for selecting port'!$D$15:$E$18,2,FALSE)+J14</f>
        <v>5.91738637972533</v>
      </c>
      <c r="M14" s="47">
        <f>IF('SCHOOLS.Tool for selecting port'!C$5="feet",(VLOOKUP(G14,'SCHOOLS.Tool for selecting port'!$D$15:$E$18,2,FALSE)*(B14*C14)/60),(VLOOKUP(G14,'SCHOOLS.Tool for selecting port'!$D$15:$E$18,2,FALSE)*(B14*C14*35.315)/60))</f>
        <v>105.945</v>
      </c>
      <c r="N14" s="48">
        <f t="shared" si="0"/>
        <v>312</v>
      </c>
      <c r="O14" s="49">
        <f>IF('SCHOOLS.Tool for selecting port'!C$5="feet",((M14+N14)*60)/(5*C14),((M14+N14)*60)/35.313/(5*C14))</f>
        <v>59.1772151898734</v>
      </c>
    </row>
    <row r="15" customHeight="1" spans="1:15">
      <c r="A15" s="22" t="s">
        <v>201</v>
      </c>
      <c r="B15" s="23">
        <v>50</v>
      </c>
      <c r="C15" s="16">
        <v>2.4</v>
      </c>
      <c r="D15" s="17"/>
      <c r="E15" s="24">
        <v>320</v>
      </c>
      <c r="F15" s="19"/>
      <c r="G15" s="20" t="s">
        <v>156</v>
      </c>
      <c r="H15" s="21"/>
      <c r="I15" s="44">
        <f>VLOOKUP(G15,'SCHOOLS.Tool for selecting port'!$D$15:$E$18,2,FALSE)</f>
        <v>1.5</v>
      </c>
      <c r="J15" s="45">
        <f>IF('SCHOOLS.Tool for selecting port'!C$5="feet",(E15*60)/(B15*C15),(E15*60/35.315)/(B15*C15))</f>
        <v>4.53065269715418</v>
      </c>
      <c r="K15" s="46">
        <f>VLOOKUP(G15,'SCHOOLS.Tool for selecting port'!$D$15:$E$18,2,FALSE)+J15</f>
        <v>6.03065269715418</v>
      </c>
      <c r="M15" s="47">
        <f>IF('SCHOOLS.Tool for selecting port'!C$5="feet",(VLOOKUP(G15,'SCHOOLS.Tool for selecting port'!$D$15:$E$18,2,FALSE)*(B15*C15)/60),(VLOOKUP(G15,'SCHOOLS.Tool for selecting port'!$D$15:$E$18,2,FALSE)*(B15*C15*35.315)/60))</f>
        <v>105.945</v>
      </c>
      <c r="N15" s="48">
        <f t="shared" si="0"/>
        <v>320</v>
      </c>
      <c r="O15" s="49">
        <f>IF('SCHOOLS.Tool for selecting port'!C$5="feet",((M15+N15)*60)/(5*C15),((M15+N15)*60)/35.313/(5*C15))</f>
        <v>60.3099425140883</v>
      </c>
    </row>
    <row r="16" customHeight="1" spans="1:15">
      <c r="A16" s="22" t="s">
        <v>202</v>
      </c>
      <c r="B16" s="23">
        <v>50</v>
      </c>
      <c r="C16" s="16">
        <v>2.4</v>
      </c>
      <c r="D16" s="17"/>
      <c r="E16" s="24">
        <v>328</v>
      </c>
      <c r="F16" s="19"/>
      <c r="G16" s="20" t="s">
        <v>156</v>
      </c>
      <c r="H16" s="21"/>
      <c r="I16" s="44">
        <f>VLOOKUP(G16,'SCHOOLS.Tool for selecting port'!$D$15:$E$18,2,FALSE)</f>
        <v>1.5</v>
      </c>
      <c r="J16" s="45">
        <f>IF('SCHOOLS.Tool for selecting port'!C$5="feet",(E16*60)/(B16*C16),(E16*60/35.315)/(B16*C16))</f>
        <v>4.64391901458304</v>
      </c>
      <c r="K16" s="46">
        <f>VLOOKUP(G16,'SCHOOLS.Tool for selecting port'!$D$15:$E$18,2,FALSE)+J16</f>
        <v>6.14391901458304</v>
      </c>
      <c r="M16" s="47">
        <f>IF('SCHOOLS.Tool for selecting port'!C$5="feet",(VLOOKUP(G16,'SCHOOLS.Tool for selecting port'!$D$15:$E$18,2,FALSE)*(B16*C16)/60),(VLOOKUP(G16,'SCHOOLS.Tool for selecting port'!$D$15:$E$18,2,FALSE)*(B16*C16*35.315)/60))</f>
        <v>105.945</v>
      </c>
      <c r="N16" s="48">
        <f t="shared" si="0"/>
        <v>328</v>
      </c>
      <c r="O16" s="49">
        <f>IF('SCHOOLS.Tool for selecting port'!C$5="feet",((M16+N16)*60)/(5*C16),((M16+N16)*60)/35.313/(5*C16))</f>
        <v>61.4426698383032</v>
      </c>
    </row>
    <row r="17" customHeight="1" spans="1:15">
      <c r="A17" s="22" t="s">
        <v>203</v>
      </c>
      <c r="B17" s="23">
        <v>50</v>
      </c>
      <c r="C17" s="16">
        <v>2.4</v>
      </c>
      <c r="D17" s="17"/>
      <c r="E17" s="24">
        <v>333</v>
      </c>
      <c r="F17" s="19"/>
      <c r="G17" s="20" t="s">
        <v>156</v>
      </c>
      <c r="H17" s="21"/>
      <c r="I17" s="44">
        <f>VLOOKUP(G17,'SCHOOLS.Tool for selecting port'!$D$15:$E$18,2,FALSE)</f>
        <v>1.5</v>
      </c>
      <c r="J17" s="45">
        <f>IF('SCHOOLS.Tool for selecting port'!C$5="feet",(E17*60)/(B17*C17),(E17*60/35.315)/(B17*C17))</f>
        <v>4.71471046297607</v>
      </c>
      <c r="K17" s="46">
        <f>VLOOKUP(G17,'SCHOOLS.Tool for selecting port'!$D$15:$E$18,2,FALSE)+J17</f>
        <v>6.21471046297607</v>
      </c>
      <c r="M17" s="47">
        <f>IF('SCHOOLS.Tool for selecting port'!C$5="feet",(VLOOKUP(G17,'SCHOOLS.Tool for selecting port'!$D$15:$E$18,2,FALSE)*(B17*C17)/60),(VLOOKUP(G17,'SCHOOLS.Tool for selecting port'!$D$15:$E$18,2,FALSE)*(B17*C17*35.315)/60))</f>
        <v>105.945</v>
      </c>
      <c r="N17" s="48">
        <f t="shared" si="0"/>
        <v>333</v>
      </c>
      <c r="O17" s="49">
        <f>IF('SCHOOLS.Tool for selecting port'!C$5="feet",((M17+N17)*60)/(5*C17),((M17+N17)*60)/35.313/(5*C17))</f>
        <v>62.1506244159375</v>
      </c>
    </row>
    <row r="18" customHeight="1" spans="1:15">
      <c r="A18" s="22" t="s">
        <v>204</v>
      </c>
      <c r="B18" s="23">
        <v>150</v>
      </c>
      <c r="C18" s="16">
        <v>2.4</v>
      </c>
      <c r="D18" s="17"/>
      <c r="E18" s="24">
        <v>347</v>
      </c>
      <c r="F18" s="19"/>
      <c r="G18" s="20" t="s">
        <v>156</v>
      </c>
      <c r="H18" s="21"/>
      <c r="I18" s="44">
        <f>VLOOKUP(G18,'SCHOOLS.Tool for selecting port'!$D$15:$E$18,2,FALSE)</f>
        <v>1.5</v>
      </c>
      <c r="J18" s="45">
        <f>IF('SCHOOLS.Tool for selecting port'!C$5="feet",(E18*60)/(B18*C18),(E18*60/35.315)/(B18*C18))</f>
        <v>1.63764217282552</v>
      </c>
      <c r="K18" s="46">
        <f>VLOOKUP(G18,'SCHOOLS.Tool for selecting port'!$D$15:$E$18,2,FALSE)+J18</f>
        <v>3.13764217282552</v>
      </c>
      <c r="M18" s="47">
        <f>IF('SCHOOLS.Tool for selecting port'!C$5="feet",(VLOOKUP(G18,'SCHOOLS.Tool for selecting port'!$D$15:$E$18,2,FALSE)*(B18*C18)/60),(VLOOKUP(G18,'SCHOOLS.Tool for selecting port'!$D$15:$E$18,2,FALSE)*(B18*C18*35.315)/60))</f>
        <v>317.835</v>
      </c>
      <c r="N18" s="48">
        <f t="shared" si="0"/>
        <v>347</v>
      </c>
      <c r="O18" s="49">
        <f>IF('SCHOOLS.Tool for selecting port'!C$5="feet",((M18+N18)*60)/(5*C18),((M18+N18)*60)/35.313/(5*C18))</f>
        <v>94.1345963242998</v>
      </c>
    </row>
    <row r="19" customHeight="1" spans="1:15">
      <c r="A19" s="22" t="s">
        <v>205</v>
      </c>
      <c r="B19" s="23">
        <v>150</v>
      </c>
      <c r="C19" s="16">
        <v>2.4</v>
      </c>
      <c r="D19" s="17"/>
      <c r="E19" s="24">
        <v>350</v>
      </c>
      <c r="F19" s="19"/>
      <c r="G19" s="20" t="s">
        <v>156</v>
      </c>
      <c r="H19" s="21"/>
      <c r="I19" s="44">
        <f>VLOOKUP(G19,'SCHOOLS.Tool for selecting port'!$D$15:$E$18,2,FALSE)</f>
        <v>1.5</v>
      </c>
      <c r="J19" s="45">
        <f>IF('SCHOOLS.Tool for selecting port'!C$5="feet",(E19*60)/(B19*C19),(E19*60/35.315)/(B19*C19))</f>
        <v>1.65180046250413</v>
      </c>
      <c r="K19" s="46">
        <f>VLOOKUP(G19,'SCHOOLS.Tool for selecting port'!$D$15:$E$18,2,FALSE)+J19</f>
        <v>3.15180046250413</v>
      </c>
      <c r="M19" s="47">
        <f>IF('SCHOOLS.Tool for selecting port'!C$5="feet",(VLOOKUP(G19,'SCHOOLS.Tool for selecting port'!$D$15:$E$18,2,FALSE)*(B19*C19)/60),(VLOOKUP(G19,'SCHOOLS.Tool for selecting port'!$D$15:$E$18,2,FALSE)*(B19*C19*35.315)/60))</f>
        <v>317.835</v>
      </c>
      <c r="N19" s="48">
        <f t="shared" si="0"/>
        <v>350</v>
      </c>
      <c r="O19" s="49">
        <f>IF('SCHOOLS.Tool for selecting port'!C$5="feet",((M19+N19)*60)/(5*C19),((M19+N19)*60)/35.313/(5*C19))</f>
        <v>94.5593690708804</v>
      </c>
    </row>
    <row r="20" customHeight="1" spans="1:15">
      <c r="A20" s="22" t="s">
        <v>206</v>
      </c>
      <c r="B20" s="23">
        <v>150</v>
      </c>
      <c r="C20" s="16">
        <v>2.4</v>
      </c>
      <c r="D20" s="17"/>
      <c r="E20" s="27">
        <v>500</v>
      </c>
      <c r="F20" s="19"/>
      <c r="G20" s="20" t="s">
        <v>156</v>
      </c>
      <c r="H20" s="19"/>
      <c r="I20" s="44">
        <f>VLOOKUP(G20,'SCHOOLS.Tool for selecting port'!$D$15:$E$18,2,FALSE)</f>
        <v>1.5</v>
      </c>
      <c r="J20" s="45">
        <f>IF('SCHOOLS.Tool for selecting port'!C$5="feet",(E20*60)/(B20*C20),(E20*60/35.315)/(B20*C20))</f>
        <v>2.35971494643447</v>
      </c>
      <c r="K20" s="46">
        <f>VLOOKUP(G20,'SCHOOLS.Tool for selecting port'!$D$15:$E$18,2,FALSE)+J20</f>
        <v>3.85971494643447</v>
      </c>
      <c r="M20" s="47">
        <f>IF('SCHOOLS.Tool for selecting port'!C$5="feet",(VLOOKUP(G20,'SCHOOLS.Tool for selecting port'!$D$15:$E$18,2,FALSE)*(B20*C20)/60),(VLOOKUP(G20,'SCHOOLS.Tool for selecting port'!$D$15:$E$18,2,FALSE)*(B20*C20*35.315)/60))</f>
        <v>317.835</v>
      </c>
      <c r="N20" s="48">
        <f t="shared" si="0"/>
        <v>500</v>
      </c>
      <c r="O20" s="49">
        <f>IF('SCHOOLS.Tool for selecting port'!C$5="feet",((M20+N20)*60)/(5*C20),((M20+N20)*60)/35.313/(5*C20))</f>
        <v>115.798006399909</v>
      </c>
    </row>
    <row r="21" customHeight="1" spans="1:15">
      <c r="A21" s="22" t="s">
        <v>207</v>
      </c>
      <c r="B21" s="23">
        <v>150</v>
      </c>
      <c r="C21" s="16">
        <v>2.4</v>
      </c>
      <c r="D21" s="17"/>
      <c r="E21" s="18">
        <v>560</v>
      </c>
      <c r="F21" s="19"/>
      <c r="G21" s="20" t="s">
        <v>156</v>
      </c>
      <c r="H21" s="21"/>
      <c r="I21" s="44">
        <f>VLOOKUP(G21,'SCHOOLS.Tool for selecting port'!$D$15:$E$18,2,FALSE)</f>
        <v>1.5</v>
      </c>
      <c r="J21" s="45">
        <f>IF('SCHOOLS.Tool for selecting port'!C$5="feet",(E21*60)/(B21*C21),(E21*60/35.315)/(B21*C21))</f>
        <v>2.64288074000661</v>
      </c>
      <c r="K21" s="46">
        <f>VLOOKUP(G21,'SCHOOLS.Tool for selecting port'!$D$15:$E$18,2,FALSE)+J21</f>
        <v>4.14288074000661</v>
      </c>
      <c r="M21" s="47">
        <f>IF('SCHOOLS.Tool for selecting port'!C$5="feet",(VLOOKUP(G21,'SCHOOLS.Tool for selecting port'!$D$15:$E$18,2,FALSE)*(B21*C21)/60),(VLOOKUP(G21,'SCHOOLS.Tool for selecting port'!$D$15:$E$18,2,FALSE)*(B21*C21*35.315)/60))</f>
        <v>317.835</v>
      </c>
      <c r="N21" s="48">
        <f t="shared" si="0"/>
        <v>560</v>
      </c>
      <c r="O21" s="49">
        <f>IF('SCHOOLS.Tool for selecting port'!C$5="feet",((M21+N21)*60)/(5*C21),((M21+N21)*60)/35.313/(5*C21))</f>
        <v>124.293461331521</v>
      </c>
    </row>
    <row r="22" customHeight="1" spans="3:16">
      <c r="C22" s="28"/>
      <c r="E22" s="19" t="s">
        <v>22</v>
      </c>
      <c r="O22" s="50" t="s">
        <v>208</v>
      </c>
      <c r="P22" s="51"/>
    </row>
    <row r="23" customHeight="1" spans="1:5">
      <c r="A23" s="28"/>
      <c r="B23" s="28"/>
      <c r="C23" s="28"/>
      <c r="D23" s="28"/>
      <c r="E23" s="29"/>
    </row>
    <row r="24" customHeight="1" spans="1:11">
      <c r="A24" s="30" t="s">
        <v>209</v>
      </c>
      <c r="B24" s="31"/>
      <c r="C24" s="32"/>
      <c r="D24" s="28"/>
      <c r="E24" s="28"/>
      <c r="J24" s="52" t="s">
        <v>210</v>
      </c>
      <c r="K24" s="53"/>
    </row>
    <row r="25" customHeight="1" spans="1:11">
      <c r="A25" s="33"/>
      <c r="B25" s="28"/>
      <c r="C25" s="34"/>
      <c r="D25" s="28"/>
      <c r="E25" s="28"/>
      <c r="J25" s="54"/>
      <c r="K25" s="55" t="s">
        <v>164</v>
      </c>
    </row>
    <row r="26" customHeight="1" spans="1:11">
      <c r="A26" s="33"/>
      <c r="B26" s="28"/>
      <c r="C26" s="34"/>
      <c r="D26" s="28"/>
      <c r="E26" s="28"/>
      <c r="J26" s="56"/>
      <c r="K26" s="57" t="s">
        <v>166</v>
      </c>
    </row>
    <row r="27" customHeight="1" spans="1:11">
      <c r="A27" s="33"/>
      <c r="B27" s="28"/>
      <c r="C27" s="34"/>
      <c r="D27" s="28"/>
      <c r="E27" s="28"/>
      <c r="J27" s="58"/>
      <c r="K27" s="55" t="s">
        <v>167</v>
      </c>
    </row>
    <row r="28" customHeight="1" spans="1:11">
      <c r="A28" s="33"/>
      <c r="B28" s="28"/>
      <c r="C28" s="34"/>
      <c r="D28" s="28"/>
      <c r="E28" s="28"/>
      <c r="J28" s="59"/>
      <c r="K28" s="57" t="s">
        <v>211</v>
      </c>
    </row>
    <row r="29" ht="1.5" customHeight="1" spans="1:11">
      <c r="A29" s="35"/>
      <c r="B29" s="36"/>
      <c r="C29" s="37"/>
      <c r="D29" s="28"/>
      <c r="E29" s="28"/>
      <c r="J29" s="60"/>
      <c r="K29" s="61" t="s">
        <v>212</v>
      </c>
    </row>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sheetData>
  <mergeCells count="4">
    <mergeCell ref="B4:C4"/>
    <mergeCell ref="I4:K4"/>
    <mergeCell ref="M4:O4"/>
    <mergeCell ref="A24:C29"/>
  </mergeCells>
  <conditionalFormatting sqref="K6:K21">
    <cfRule type="cellIs" dxfId="0" priority="1" operator="between">
      <formula>4.999</formula>
      <formula>5.999</formula>
    </cfRule>
    <cfRule type="cellIs" dxfId="5" priority="2" operator="between">
      <formula>3.999</formula>
      <formula>4.999</formula>
    </cfRule>
    <cfRule type="cellIs" dxfId="2" priority="3" operator="lessThan">
      <formula>3</formula>
    </cfRule>
    <cfRule type="cellIs" dxfId="3" priority="4" operator="greaterThanOrEqual">
      <formula>6</formula>
    </cfRule>
    <cfRule type="cellIs" dxfId="4" priority="5" operator="between">
      <formula>2.999</formula>
      <formula>3.999</formula>
    </cfRule>
  </conditionalFormatting>
  <dataValidations count="1">
    <dataValidation type="list" allowBlank="1" sqref="G6:G21">
      <formula1>'SCHOOLS.Tool for selecting port'!$D$15:$D$18</formula1>
    </dataValidation>
  </dataValidations>
  <hyperlinks>
    <hyperlink ref="A6" r:id="rId2" display="Levoit Vital 100 True HEPA Air Purifier"/>
    <hyperlink ref="A7" r:id="rId3" display="Whirlpool® WPT80 Whispure™ Large Tower Air Purifier"/>
    <hyperlink ref="A8" r:id="rId4" display="Oransi OV200 Air Purifier"/>
    <hyperlink ref="A9" r:id="rId5" display="Conway Airmega 150"/>
    <hyperlink ref="A10" r:id="rId6" display="BioGS 2.0 Ultra Quiet Air Purifier"/>
    <hyperlink ref="A11" r:id="rId7" display="Honeywell True HEPA Large Room Air Purifier With Allergen Remover"/>
    <hyperlink ref="A12" r:id="rId8" display="MinusA2 Ultra Quiet Air Purifier"/>
    <hyperlink ref="A13" r:id="rId9" display="Coway Airmega AP-1512HH"/>
    <hyperlink ref="A14" r:id="rId10" display="Levoit LV-H134 Tower Pro True HEPA Air Purifier"/>
    <hyperlink ref="A15" r:id="rId11" display="Honeywell True HEPA Bluetooth Smart Air Purifier With Allergen Remover"/>
    <hyperlink ref="A16" r:id="rId12" display="Whirlpool® WPPRO2000 Whispure™ Air Purifier"/>
    <hyperlink ref="A17" r:id="rId13" display="Oransi EJ120 Air Purifier"/>
    <hyperlink ref="A18" r:id="rId14" display="Alen BreatheSmart 75i True HEPA Air Purifier"/>
    <hyperlink ref="A19" r:id="rId15" display="Blueair Blue Pure 221"/>
    <hyperlink ref="A20" r:id="rId16" display="Blueair Classic 605 with Particle Filter"/>
    <hyperlink ref="A21" r:id="rId17" display="Medify MA-112 V2.0 Air Purifier"/>
  </hyperlinks>
  <pageMargins left="0.7" right="0.7" top="0.75" bottom="0.75" header="0" footer="0"/>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README</vt:lpstr>
      <vt:lpstr>SCHOOLS.Tool for selecting port</vt:lpstr>
      <vt:lpstr>SCHOOLS.Expanded tool with exam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2021-03-23T10:57:00Z</dcterms:created>
  <dcterms:modified xsi:type="dcterms:W3CDTF">2021-07-31T16:02:35Z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1033-11.2.0.10223</vt:lpwstr>
  </property>
</Properties>
</file>