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rouche\Desktop\energie+\fichiers_xls\"/>
    </mc:Choice>
  </mc:AlternateContent>
  <bookViews>
    <workbookView xWindow="0" yWindow="0" windowWidth="10800" windowHeight="11610"/>
  </bookViews>
  <sheets>
    <sheet name="Calcul de rentabilité" sheetId="1" r:id="rId1"/>
    <sheet name="Listes de choix" sheetId="2" r:id="rId2"/>
    <sheet name="Module1" sheetId="17" state="veryHidden" r:id="rId3"/>
    <sheet name="Module2" sheetId="18" state="veryHidden" r:id="rId4"/>
  </sheets>
  <definedNames>
    <definedName name="_xlnm.Print_Area" localSheetId="0">'Calcul de rentabilité'!$B$2:$L$56</definedName>
  </definedNames>
  <calcPr calcId="179017"/>
</workbook>
</file>

<file path=xl/calcChain.xml><?xml version="1.0" encoding="utf-8"?>
<calcChain xmlns="http://schemas.openxmlformats.org/spreadsheetml/2006/main">
  <c r="E34" i="2" l="1"/>
  <c r="F34" i="2" s="1"/>
  <c r="G18" i="1" s="1"/>
  <c r="L39" i="1"/>
  <c r="D16" i="2"/>
  <c r="E2" i="2"/>
  <c r="G46" i="1" s="1"/>
  <c r="A31" i="2"/>
  <c r="D28" i="2" s="1"/>
  <c r="G44" i="1" s="1"/>
  <c r="G47" i="1" l="1"/>
  <c r="G45" i="1"/>
  <c r="F2" i="2"/>
  <c r="G26" i="1" s="1"/>
  <c r="I45" i="1" s="1"/>
  <c r="I44" i="1" s="1"/>
  <c r="I47" i="1" l="1"/>
  <c r="G49" i="1" s="1"/>
  <c r="G56" i="1"/>
  <c r="G55" i="1" l="1"/>
  <c r="G51" i="1"/>
  <c r="G58" i="1" l="1"/>
</calcChain>
</file>

<file path=xl/sharedStrings.xml><?xml version="1.0" encoding="utf-8"?>
<sst xmlns="http://schemas.openxmlformats.org/spreadsheetml/2006/main" count="123" uniqueCount="101">
  <si>
    <t>...........</t>
  </si>
  <si>
    <t>lux</t>
  </si>
  <si>
    <t>h/jour</t>
  </si>
  <si>
    <t>jour/an</t>
  </si>
  <si>
    <t>m</t>
  </si>
  <si>
    <t>Description de l'installation existante</t>
  </si>
  <si>
    <t>Type de ballast</t>
  </si>
  <si>
    <t>luminaires</t>
  </si>
  <si>
    <t>lampes/luminaire</t>
  </si>
  <si>
    <t>W</t>
  </si>
  <si>
    <t>€/kWh</t>
  </si>
  <si>
    <t>Situation existante</t>
  </si>
  <si>
    <t>Objectif à atteindre</t>
  </si>
  <si>
    <t>W/m²</t>
  </si>
  <si>
    <t>€/an</t>
  </si>
  <si>
    <t>Economie annuelle</t>
  </si>
  <si>
    <t>Temps de retour admissible</t>
  </si>
  <si>
    <t>ans</t>
  </si>
  <si>
    <t>Investissement maximum admissible</t>
  </si>
  <si>
    <t>€</t>
  </si>
  <si>
    <t>Majorations éventuelles de l'investissement, pour tenir compte de :</t>
  </si>
  <si>
    <t>la diminution des frais de maintenance</t>
  </si>
  <si>
    <t>la diminution des frais de climatisation</t>
  </si>
  <si>
    <t>type de local</t>
  </si>
  <si>
    <t>cellule liée</t>
  </si>
  <si>
    <t>Choix</t>
  </si>
  <si>
    <t>puissance spécifique</t>
  </si>
  <si>
    <t>bureau</t>
  </si>
  <si>
    <t>salle de réunion</t>
  </si>
  <si>
    <t>couloir</t>
  </si>
  <si>
    <t>classe</t>
  </si>
  <si>
    <t>archive</t>
  </si>
  <si>
    <t>sanitaire</t>
  </si>
  <si>
    <t>salle d'examen médical</t>
  </si>
  <si>
    <t>réfectoire</t>
  </si>
  <si>
    <t>cuisine</t>
  </si>
  <si>
    <t>atelier</t>
  </si>
  <si>
    <t>salle de sport (loisir)</t>
  </si>
  <si>
    <t>salle de sport (compétition)</t>
  </si>
  <si>
    <t>Nom des lampes</t>
  </si>
  <si>
    <t>Incandescente</t>
  </si>
  <si>
    <t>Halogène</t>
  </si>
  <si>
    <t>Tube fluorescent T12 standard</t>
  </si>
  <si>
    <t>Tube fluorescent T8 standard</t>
  </si>
  <si>
    <t>Tube fluorescent T8 type 840/830</t>
  </si>
  <si>
    <t>Fluocompacte</t>
  </si>
  <si>
    <t>Sodium HP standard</t>
  </si>
  <si>
    <t>Sodium HP confort</t>
  </si>
  <si>
    <t>Mercure HP</t>
  </si>
  <si>
    <t>Halogénures métalliques</t>
  </si>
  <si>
    <t>éclairement moyen</t>
  </si>
  <si>
    <t>En pratique :</t>
  </si>
  <si>
    <t>- encodez les données relatives à votre situation dans les cases bleues.</t>
  </si>
  <si>
    <t>- les résultats sont repris dans les cases jaunes.</t>
  </si>
  <si>
    <t>électromagnétique</t>
  </si>
  <si>
    <t>électronique</t>
  </si>
  <si>
    <t>La rentabilité d'un relighting</t>
  </si>
  <si>
    <t>aucun</t>
  </si>
  <si>
    <t>Nom du projet :</t>
  </si>
  <si>
    <t>Type de local :</t>
  </si>
  <si>
    <t>Durée de fonctionnement :</t>
  </si>
  <si>
    <t>- longueur :</t>
  </si>
  <si>
    <t>- largeur :</t>
  </si>
  <si>
    <t>Type de lampe :</t>
  </si>
  <si>
    <t>Type de ballast :</t>
  </si>
  <si>
    <t>Nombre de luminaires :</t>
  </si>
  <si>
    <t>Nombre de lampes par luminaires :</t>
  </si>
  <si>
    <t>Puissance d'une lampe :</t>
  </si>
  <si>
    <t>Puissance totale installée :</t>
  </si>
  <si>
    <t>Puissance spécifique :</t>
  </si>
  <si>
    <t>Coût énergétique :</t>
  </si>
  <si>
    <t>Total :</t>
  </si>
  <si>
    <t>Attention, l'économie réalisée grâce à la rénovation peut paraître négligeable. Il faut cependant vérifier si les niveaux d'éclairement recommandés sont atteints avec l'installation existante. Si tel n'est pas le cas, l'objectif est de rétablir le confort sans augmenter la puissance installée</t>
  </si>
  <si>
    <t>UCL, version septembre 2016</t>
  </si>
  <si>
    <t>Description du local intérieur</t>
  </si>
  <si>
    <t xml:space="preserve">Zone d'éclairage : </t>
  </si>
  <si>
    <t>intérieur</t>
  </si>
  <si>
    <t>Description du site extérieur</t>
  </si>
  <si>
    <t xml:space="preserve">Type de site : </t>
  </si>
  <si>
    <t>type de lieu</t>
  </si>
  <si>
    <t>éclairement</t>
  </si>
  <si>
    <t>voie d'accès mixte piétons et voitures</t>
  </si>
  <si>
    <t>parking</t>
  </si>
  <si>
    <t>zone d'entreposage</t>
  </si>
  <si>
    <t>sentier piétonnier</t>
  </si>
  <si>
    <t>escalier ou rampe piétonnier</t>
  </si>
  <si>
    <t>piste cyclable</t>
  </si>
  <si>
    <t>passerelle pour vélos et piétons</t>
  </si>
  <si>
    <t>(autre)</t>
  </si>
  <si>
    <t>(mettre "0" si la valeur correspond à la valeur recommandée)</t>
  </si>
  <si>
    <t xml:space="preserve">Eclairement : </t>
  </si>
  <si>
    <t>Eclairement :</t>
  </si>
  <si>
    <t>Eclairement recommandé :</t>
  </si>
  <si>
    <t xml:space="preserve">Durée de fonctionnement : </t>
  </si>
  <si>
    <t>nuits/an</t>
  </si>
  <si>
    <t>Dimensions du local :</t>
  </si>
  <si>
    <t>Surface éclairée :</t>
  </si>
  <si>
    <t>Coût du kWh de jour :</t>
  </si>
  <si>
    <t>Coût du kWh de nuit :</t>
  </si>
  <si>
    <t>m²</t>
  </si>
  <si>
    <t>Cette feuille est utilisable pour déterminer l'impact budgétaire que peut avoir le remplacement d'une installation d'éclairage dans un lieu extérieur ou intérieur.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</si>
</sst>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b/>
      <sz val="10"/>
      <name val="Arial"/>
      <family val="2"/>
    </font>
    <font>
      <i/>
      <sz val="10"/>
      <name val="Arial"/>
      <family val="2"/>
    </font>
    <font>
      <sz val="10"/>
      <name val="Arial"/>
      <family val="2"/>
    </font>
    <font>
      <b/>
      <sz val="10"/>
      <color indexed="12"/>
      <name val="Arial"/>
      <family val="2"/>
    </font>
    <font>
      <b/>
      <sz val="10"/>
      <color indexed="12"/>
      <name val="Arial"/>
      <family val="2"/>
    </font>
    <font>
      <b/>
      <sz val="10"/>
      <color indexed="10"/>
      <name val="Arial"/>
      <family val="2"/>
    </font>
    <font>
      <b/>
      <sz val="18"/>
      <name val="Arial"/>
      <family val="2"/>
    </font>
    <font>
      <b/>
      <i/>
      <sz val="10"/>
      <color indexed="12"/>
      <name val="Arial"/>
      <family val="2"/>
    </font>
    <font>
      <sz val="10"/>
      <color indexed="9"/>
      <name val="Arial"/>
      <family val="2"/>
    </font>
    <font>
      <i/>
      <sz val="9"/>
      <name val="Arial"/>
      <family val="2"/>
    </font>
    <font>
      <b/>
      <sz val="10"/>
      <name val="Arial"/>
      <family val="2"/>
    </font>
    <font>
      <b/>
      <u/>
      <sz val="10"/>
      <name val="Arial"/>
      <family val="2"/>
    </font>
    <font>
      <b/>
      <sz val="12"/>
      <name val="Arial"/>
      <family val="2"/>
    </font>
    <font>
      <b/>
      <sz val="20"/>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71">
    <xf numFmtId="0" fontId="0" fillId="0" borderId="0" xfId="0"/>
    <xf numFmtId="0" fontId="1" fillId="0" borderId="0" xfId="0" applyFont="1"/>
    <xf numFmtId="0" fontId="3" fillId="0" borderId="0" xfId="0" applyFont="1"/>
    <xf numFmtId="0" fontId="7" fillId="0" borderId="0" xfId="0" applyFont="1"/>
    <xf numFmtId="0" fontId="8" fillId="0" borderId="0" xfId="0" applyFont="1" applyFill="1" applyBorder="1"/>
    <xf numFmtId="0" fontId="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0" fontId="4"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2" fillId="0" borderId="0" xfId="0" applyFont="1" applyBorder="1" applyAlignment="1">
      <alignment horizontal="center"/>
    </xf>
    <xf numFmtId="0" fontId="9" fillId="0" borderId="0" xfId="0" applyFont="1"/>
    <xf numFmtId="0" fontId="5" fillId="0" borderId="0" xfId="0" applyFont="1" applyFill="1" applyBorder="1" applyAlignment="1" applyProtection="1">
      <alignment horizontal="center"/>
      <protection locked="0"/>
    </xf>
    <xf numFmtId="0" fontId="2" fillId="0" borderId="0" xfId="0" applyFont="1" applyBorder="1" applyAlignment="1">
      <alignment horizontal="left"/>
    </xf>
    <xf numFmtId="0" fontId="0" fillId="0" borderId="0" xfId="0" applyBorder="1"/>
    <xf numFmtId="0" fontId="2" fillId="0" borderId="0" xfId="0" applyFont="1"/>
    <xf numFmtId="0" fontId="11" fillId="0" borderId="0" xfId="0" applyFont="1"/>
    <xf numFmtId="0" fontId="15" fillId="4" borderId="0" xfId="0" applyFont="1" applyFill="1"/>
    <xf numFmtId="0" fontId="3" fillId="4" borderId="0" xfId="0" applyFont="1" applyFill="1"/>
    <xf numFmtId="0" fontId="4" fillId="2" borderId="5" xfId="0" applyFont="1" applyFill="1" applyBorder="1" applyAlignment="1" applyProtection="1">
      <alignment horizontal="center"/>
      <protection locked="0"/>
    </xf>
    <xf numFmtId="0" fontId="6" fillId="3" borderId="1" xfId="0" applyFont="1" applyFill="1" applyBorder="1" applyAlignment="1">
      <alignment horizontal="center"/>
    </xf>
    <xf numFmtId="0" fontId="16" fillId="0" borderId="0" xfId="1"/>
    <xf numFmtId="0" fontId="3" fillId="0" borderId="0" xfId="0" applyFont="1" applyFill="1" applyBorder="1"/>
    <xf numFmtId="0" fontId="0" fillId="0" borderId="6" xfId="0" applyBorder="1"/>
    <xf numFmtId="0" fontId="0" fillId="0" borderId="7" xfId="0" applyBorder="1"/>
    <xf numFmtId="0" fontId="8" fillId="0" borderId="7" xfId="0" applyFont="1" applyFill="1" applyBorder="1"/>
    <xf numFmtId="0" fontId="8" fillId="0" borderId="7" xfId="0" applyFont="1" applyFill="1" applyBorder="1" applyAlignment="1">
      <alignment horizontal="center"/>
    </xf>
    <xf numFmtId="0" fontId="0" fillId="0" borderId="8" xfId="0" applyBorder="1"/>
    <xf numFmtId="0" fontId="0" fillId="0" borderId="9" xfId="0" applyBorder="1"/>
    <xf numFmtId="0" fontId="0" fillId="0" borderId="10" xfId="0" applyBorder="1"/>
    <xf numFmtId="0" fontId="1" fillId="0" borderId="0" xfId="0" applyFont="1" applyBorder="1"/>
    <xf numFmtId="0" fontId="3" fillId="0" borderId="0" xfId="0" applyFont="1" applyBorder="1"/>
    <xf numFmtId="0" fontId="3" fillId="0" borderId="0" xfId="0" quotePrefix="1" applyFont="1" applyBorder="1"/>
    <xf numFmtId="0" fontId="3" fillId="0" borderId="10" xfId="0" applyFont="1" applyBorder="1"/>
    <xf numFmtId="0" fontId="0" fillId="0" borderId="11" xfId="0" applyBorder="1"/>
    <xf numFmtId="0" fontId="0" fillId="0" borderId="12" xfId="0" applyBorder="1"/>
    <xf numFmtId="0" fontId="3" fillId="0" borderId="12" xfId="0" applyFont="1" applyBorder="1"/>
    <xf numFmtId="0" fontId="0" fillId="0" borderId="13" xfId="0" applyBorder="1"/>
    <xf numFmtId="2" fontId="6" fillId="3" borderId="1" xfId="0" applyNumberFormat="1" applyFont="1" applyFill="1" applyBorder="1" applyAlignment="1">
      <alignment horizontal="center"/>
    </xf>
    <xf numFmtId="0" fontId="5" fillId="2" borderId="1" xfId="0" applyFont="1" applyFill="1" applyBorder="1" applyAlignment="1" applyProtection="1">
      <alignment horizontal="left" vertical="center"/>
      <protection locked="0"/>
    </xf>
    <xf numFmtId="0" fontId="5" fillId="2" borderId="5" xfId="0" applyFont="1" applyFill="1" applyBorder="1" applyAlignment="1" applyProtection="1">
      <alignment horizontal="center"/>
      <protection locked="0"/>
    </xf>
    <xf numFmtId="164" fontId="6" fillId="3" borderId="2" xfId="0" applyNumberFormat="1" applyFont="1" applyFill="1" applyBorder="1" applyAlignment="1">
      <alignment horizontal="center"/>
    </xf>
    <xf numFmtId="164" fontId="6" fillId="3" borderId="4" xfId="0" applyNumberFormat="1" applyFont="1" applyFill="1" applyBorder="1" applyAlignment="1">
      <alignment horizontal="center"/>
    </xf>
    <xf numFmtId="0" fontId="6" fillId="3" borderId="2" xfId="0" applyFont="1" applyFill="1" applyBorder="1" applyAlignment="1">
      <alignment horizontal="center"/>
    </xf>
    <xf numFmtId="0" fontId="6" fillId="3" borderId="4" xfId="0" applyFont="1" applyFill="1" applyBorder="1" applyAlignment="1">
      <alignment horizontal="center"/>
    </xf>
    <xf numFmtId="0" fontId="14" fillId="0" borderId="0" xfId="0" applyFont="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Alignment="1">
      <alignment horizontal="left" wrapText="1"/>
    </xf>
    <xf numFmtId="2" fontId="6" fillId="3" borderId="2" xfId="0" applyNumberFormat="1" applyFont="1" applyFill="1" applyBorder="1" applyAlignment="1">
      <alignment horizontal="center"/>
    </xf>
    <xf numFmtId="2" fontId="6" fillId="3" borderId="4" xfId="0" applyNumberFormat="1" applyFont="1" applyFill="1" applyBorder="1" applyAlignment="1">
      <alignment horizontal="center"/>
    </xf>
    <xf numFmtId="164" fontId="6" fillId="4" borderId="0" xfId="0" applyNumberFormat="1" applyFont="1" applyFill="1" applyBorder="1" applyAlignment="1">
      <alignment horizontal="center"/>
    </xf>
    <xf numFmtId="0" fontId="12" fillId="0" borderId="0" xfId="0" applyFont="1" applyBorder="1" applyAlignment="1">
      <alignment horizontal="center" vertical="center"/>
    </xf>
    <xf numFmtId="0" fontId="4" fillId="2" borderId="1"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A68"/>
  <sheetViews>
    <sheetView showGridLines="0" showRowColHeaders="0" tabSelected="1" showOutlineSymbols="0" workbookViewId="0">
      <selection activeCell="G35" sqref="G35:I35"/>
    </sheetView>
  </sheetViews>
  <sheetFormatPr baseColWidth="10" defaultRowHeight="12.75" x14ac:dyDescent="0.2"/>
  <cols>
    <col min="1" max="1" width="3.140625" customWidth="1"/>
    <col min="2" max="2" width="2.42578125" customWidth="1"/>
    <col min="3" max="3" width="4.5703125" customWidth="1"/>
    <col min="4" max="4" width="6.28515625" customWidth="1"/>
    <col min="6" max="6" width="25.42578125" customWidth="1"/>
    <col min="8" max="8" width="8.7109375" customWidth="1"/>
    <col min="10" max="10" width="8.7109375" customWidth="1"/>
    <col min="11" max="11" width="8.140625" customWidth="1"/>
  </cols>
  <sheetData>
    <row r="2" spans="2:79" ht="27" thickBot="1" x14ac:dyDescent="0.45">
      <c r="B2" s="11" t="s">
        <v>0</v>
      </c>
      <c r="C2" s="3"/>
      <c r="D2" s="45" t="s">
        <v>56</v>
      </c>
      <c r="E2" s="45"/>
      <c r="F2" s="45"/>
      <c r="G2" s="45"/>
      <c r="H2" s="45"/>
      <c r="I2" s="45"/>
    </row>
    <row r="3" spans="2:79" ht="12.75" customHeight="1" x14ac:dyDescent="0.2">
      <c r="M3" s="57" t="s">
        <v>73</v>
      </c>
      <c r="N3" s="58"/>
    </row>
    <row r="4" spans="2:79" ht="13.5" customHeight="1" x14ac:dyDescent="0.2">
      <c r="C4" s="64" t="s">
        <v>100</v>
      </c>
      <c r="D4" s="64"/>
      <c r="E4" s="64"/>
      <c r="F4" s="64"/>
      <c r="G4" s="64"/>
      <c r="H4" s="64"/>
      <c r="I4" s="64"/>
      <c r="J4" s="64"/>
      <c r="K4" s="64"/>
      <c r="L4" s="5"/>
      <c r="M4" s="59"/>
      <c r="N4" s="60"/>
      <c r="O4" s="6"/>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2:79" ht="13.5" thickBot="1" x14ac:dyDescent="0.25">
      <c r="C5" s="64"/>
      <c r="D5" s="64"/>
      <c r="E5" s="64"/>
      <c r="F5" s="64"/>
      <c r="G5" s="64"/>
      <c r="H5" s="64"/>
      <c r="I5" s="64"/>
      <c r="J5" s="64"/>
      <c r="K5" s="64"/>
      <c r="L5" s="5"/>
      <c r="M5" s="61"/>
      <c r="N5" s="62"/>
      <c r="O5" s="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2:79" x14ac:dyDescent="0.2">
      <c r="D6" s="17"/>
      <c r="E6" s="17"/>
      <c r="F6" s="17"/>
      <c r="G6" s="17"/>
      <c r="H6" s="17"/>
      <c r="I6" s="17"/>
      <c r="J6" s="17"/>
      <c r="K6" s="5"/>
      <c r="L6" s="5"/>
      <c r="O6" s="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row>
    <row r="7" spans="2:79" x14ac:dyDescent="0.2">
      <c r="C7" s="18" t="s">
        <v>51</v>
      </c>
      <c r="D7" s="17"/>
      <c r="E7" s="17"/>
      <c r="F7" s="17"/>
      <c r="G7" s="17"/>
      <c r="H7" s="17"/>
      <c r="I7" s="17"/>
    </row>
    <row r="8" spans="2:79" x14ac:dyDescent="0.2">
      <c r="C8" s="46" t="s">
        <v>52</v>
      </c>
      <c r="D8" s="47"/>
      <c r="E8" s="47"/>
      <c r="F8" s="47"/>
      <c r="G8" s="47"/>
      <c r="H8" s="47"/>
      <c r="I8" s="48"/>
    </row>
    <row r="9" spans="2:79" x14ac:dyDescent="0.2">
      <c r="C9" s="49" t="s">
        <v>53</v>
      </c>
      <c r="D9" s="50"/>
      <c r="E9" s="50"/>
      <c r="F9" s="50"/>
      <c r="G9" s="50"/>
      <c r="H9" s="50"/>
      <c r="I9" s="51"/>
    </row>
    <row r="10" spans="2:79" ht="13.5" thickBot="1" x14ac:dyDescent="0.25">
      <c r="D10" s="4"/>
    </row>
    <row r="11" spans="2:79" x14ac:dyDescent="0.2">
      <c r="B11" s="23"/>
      <c r="C11" s="24"/>
      <c r="D11" s="25"/>
      <c r="E11" s="25"/>
      <c r="F11" s="25"/>
      <c r="G11" s="26"/>
      <c r="H11" s="25"/>
      <c r="I11" s="25"/>
      <c r="J11" s="25"/>
      <c r="K11" s="27"/>
    </row>
    <row r="12" spans="2:79" ht="15" customHeight="1" x14ac:dyDescent="0.2">
      <c r="B12" s="28"/>
      <c r="C12" s="14"/>
      <c r="D12" s="22" t="s">
        <v>58</v>
      </c>
      <c r="E12" s="14"/>
      <c r="F12" s="14"/>
      <c r="G12" s="52"/>
      <c r="H12" s="53"/>
      <c r="I12" s="53"/>
      <c r="J12" s="54"/>
      <c r="K12" s="29"/>
    </row>
    <row r="13" spans="2:79" ht="15" customHeight="1" x14ac:dyDescent="0.2">
      <c r="B13" s="28"/>
      <c r="C13" s="14"/>
      <c r="D13" s="22" t="s">
        <v>75</v>
      </c>
      <c r="E13" s="14"/>
      <c r="F13" s="14"/>
      <c r="G13" s="39" t="s">
        <v>76</v>
      </c>
      <c r="H13" s="14"/>
      <c r="I13" s="14"/>
      <c r="J13" s="14"/>
      <c r="K13" s="29"/>
    </row>
    <row r="14" spans="2:79" x14ac:dyDescent="0.2">
      <c r="B14" s="28"/>
      <c r="C14" s="14"/>
      <c r="D14" s="14"/>
      <c r="E14" s="14"/>
      <c r="F14" s="14"/>
      <c r="G14" s="14"/>
      <c r="H14" s="14"/>
      <c r="I14" s="14"/>
      <c r="J14" s="14"/>
      <c r="K14" s="29"/>
    </row>
    <row r="15" spans="2:79" x14ac:dyDescent="0.2">
      <c r="B15" s="28"/>
      <c r="C15" s="31" t="s">
        <v>77</v>
      </c>
      <c r="D15" s="14"/>
      <c r="E15" s="14"/>
      <c r="F15" s="14"/>
      <c r="G15" s="14"/>
      <c r="H15" s="14"/>
      <c r="I15" s="14"/>
      <c r="J15" s="14"/>
      <c r="K15" s="29"/>
    </row>
    <row r="16" spans="2:79" x14ac:dyDescent="0.2">
      <c r="B16" s="28"/>
      <c r="C16" s="14"/>
      <c r="D16" s="31" t="s">
        <v>78</v>
      </c>
      <c r="E16" s="14"/>
      <c r="F16" s="14"/>
      <c r="G16" s="52" t="s">
        <v>87</v>
      </c>
      <c r="H16" s="53"/>
      <c r="I16" s="54"/>
      <c r="J16" s="14"/>
      <c r="K16" s="29"/>
    </row>
    <row r="17" spans="2:11" x14ac:dyDescent="0.2">
      <c r="B17" s="28"/>
      <c r="C17" s="14"/>
      <c r="D17" s="22" t="s">
        <v>90</v>
      </c>
      <c r="E17" s="14"/>
      <c r="F17" s="14"/>
      <c r="G17" s="40">
        <v>0</v>
      </c>
      <c r="H17" s="14" t="s">
        <v>1</v>
      </c>
      <c r="I17" s="63" t="s">
        <v>89</v>
      </c>
      <c r="J17" s="63"/>
      <c r="K17" s="29"/>
    </row>
    <row r="18" spans="2:11" x14ac:dyDescent="0.2">
      <c r="B18" s="28"/>
      <c r="C18" s="14"/>
      <c r="D18" s="31" t="s">
        <v>92</v>
      </c>
      <c r="E18" s="14"/>
      <c r="F18" s="14"/>
      <c r="G18" s="20">
        <f>'Listes de choix'!F34</f>
        <v>5</v>
      </c>
      <c r="H18" s="14" t="s">
        <v>1</v>
      </c>
      <c r="I18" s="63"/>
      <c r="J18" s="63"/>
      <c r="K18" s="29"/>
    </row>
    <row r="19" spans="2:11" x14ac:dyDescent="0.2">
      <c r="B19" s="28"/>
      <c r="C19" s="14"/>
      <c r="D19" s="22" t="s">
        <v>93</v>
      </c>
      <c r="E19" s="14"/>
      <c r="F19" s="14"/>
      <c r="G19" s="8">
        <v>12</v>
      </c>
      <c r="H19" s="31" t="s">
        <v>2</v>
      </c>
      <c r="I19" s="63"/>
      <c r="J19" s="63"/>
      <c r="K19" s="29"/>
    </row>
    <row r="20" spans="2:11" x14ac:dyDescent="0.2">
      <c r="B20" s="28"/>
      <c r="C20" s="14"/>
      <c r="D20" s="14"/>
      <c r="E20" s="14"/>
      <c r="F20" s="14"/>
      <c r="G20" s="8">
        <v>365</v>
      </c>
      <c r="H20" s="22" t="s">
        <v>94</v>
      </c>
      <c r="I20" s="14"/>
      <c r="J20" s="14"/>
      <c r="K20" s="29"/>
    </row>
    <row r="21" spans="2:11" x14ac:dyDescent="0.2">
      <c r="B21" s="28"/>
      <c r="C21" s="14"/>
      <c r="D21" s="22" t="s">
        <v>96</v>
      </c>
      <c r="E21" s="14"/>
      <c r="F21" s="14"/>
      <c r="G21" s="8">
        <v>200</v>
      </c>
      <c r="H21" s="22" t="s">
        <v>99</v>
      </c>
      <c r="I21" s="14"/>
      <c r="J21" s="14"/>
      <c r="K21" s="29"/>
    </row>
    <row r="22" spans="2:11" x14ac:dyDescent="0.2">
      <c r="B22" s="28"/>
      <c r="C22" s="14"/>
      <c r="D22" s="14"/>
      <c r="E22" s="14"/>
      <c r="F22" s="14"/>
      <c r="G22" s="14"/>
      <c r="H22" s="14"/>
      <c r="I22" s="14"/>
      <c r="J22" s="14"/>
      <c r="K22" s="29"/>
    </row>
    <row r="23" spans="2:11" x14ac:dyDescent="0.2">
      <c r="B23" s="28"/>
      <c r="C23" s="30" t="s">
        <v>74</v>
      </c>
      <c r="D23" s="14"/>
      <c r="E23" s="14"/>
      <c r="F23" s="14"/>
      <c r="G23" s="14"/>
      <c r="H23" s="14"/>
      <c r="I23" s="14"/>
      <c r="J23" s="14"/>
      <c r="K23" s="29"/>
    </row>
    <row r="24" spans="2:11" x14ac:dyDescent="0.2">
      <c r="B24" s="28"/>
      <c r="C24" s="14"/>
      <c r="D24" s="31" t="s">
        <v>59</v>
      </c>
      <c r="E24" s="14"/>
      <c r="F24" s="14"/>
      <c r="G24" s="52" t="s">
        <v>27</v>
      </c>
      <c r="H24" s="53"/>
      <c r="I24" s="54"/>
      <c r="J24" s="14"/>
      <c r="K24" s="29"/>
    </row>
    <row r="25" spans="2:11" ht="12.75" customHeight="1" x14ac:dyDescent="0.2">
      <c r="B25" s="28"/>
      <c r="C25" s="14"/>
      <c r="D25" s="31" t="s">
        <v>91</v>
      </c>
      <c r="E25" s="14"/>
      <c r="F25" s="14"/>
      <c r="G25" s="40">
        <v>0</v>
      </c>
      <c r="H25" s="14" t="s">
        <v>1</v>
      </c>
      <c r="I25" s="63" t="s">
        <v>89</v>
      </c>
      <c r="J25" s="63"/>
      <c r="K25" s="29"/>
    </row>
    <row r="26" spans="2:11" x14ac:dyDescent="0.2">
      <c r="B26" s="28"/>
      <c r="C26" s="14"/>
      <c r="D26" s="31" t="s">
        <v>92</v>
      </c>
      <c r="E26" s="14"/>
      <c r="F26" s="14"/>
      <c r="G26" s="20">
        <f>'Listes de choix'!F2</f>
        <v>440</v>
      </c>
      <c r="H26" s="14" t="s">
        <v>1</v>
      </c>
      <c r="I26" s="63"/>
      <c r="J26" s="63"/>
      <c r="K26" s="29"/>
    </row>
    <row r="27" spans="2:11" x14ac:dyDescent="0.2">
      <c r="B27" s="28"/>
      <c r="C27" s="14"/>
      <c r="D27" s="31" t="s">
        <v>60</v>
      </c>
      <c r="E27" s="14"/>
      <c r="F27" s="14"/>
      <c r="G27" s="8">
        <v>10</v>
      </c>
      <c r="H27" s="14" t="s">
        <v>2</v>
      </c>
      <c r="I27" s="63"/>
      <c r="J27" s="63"/>
      <c r="K27" s="29"/>
    </row>
    <row r="28" spans="2:11" x14ac:dyDescent="0.2">
      <c r="B28" s="28"/>
      <c r="C28" s="14"/>
      <c r="D28" s="14"/>
      <c r="E28" s="14"/>
      <c r="F28" s="14"/>
      <c r="G28" s="8">
        <v>250</v>
      </c>
      <c r="H28" s="14" t="s">
        <v>3</v>
      </c>
      <c r="I28" s="14"/>
      <c r="J28" s="14"/>
      <c r="K28" s="29"/>
    </row>
    <row r="29" spans="2:11" x14ac:dyDescent="0.2">
      <c r="B29" s="28"/>
      <c r="C29" s="14"/>
      <c r="D29" s="31" t="s">
        <v>95</v>
      </c>
      <c r="E29" s="14"/>
      <c r="F29" s="14"/>
      <c r="G29" s="14"/>
      <c r="H29" s="14"/>
      <c r="I29" s="14"/>
      <c r="J29" s="14"/>
      <c r="K29" s="29"/>
    </row>
    <row r="30" spans="2:11" x14ac:dyDescent="0.2">
      <c r="B30" s="28"/>
      <c r="C30" s="14"/>
      <c r="D30" s="14"/>
      <c r="E30" s="32" t="s">
        <v>61</v>
      </c>
      <c r="F30" s="14"/>
      <c r="G30" s="8">
        <v>9</v>
      </c>
      <c r="H30" s="14" t="s">
        <v>4</v>
      </c>
      <c r="I30" s="14"/>
      <c r="J30" s="14"/>
      <c r="K30" s="29"/>
    </row>
    <row r="31" spans="2:11" x14ac:dyDescent="0.2">
      <c r="B31" s="28"/>
      <c r="C31" s="14"/>
      <c r="D31" s="14"/>
      <c r="E31" s="32" t="s">
        <v>62</v>
      </c>
      <c r="F31" s="14"/>
      <c r="G31" s="8">
        <v>7</v>
      </c>
      <c r="H31" s="14" t="s">
        <v>4</v>
      </c>
      <c r="I31" s="14"/>
      <c r="J31" s="14"/>
      <c r="K31" s="29"/>
    </row>
    <row r="32" spans="2:11" x14ac:dyDescent="0.2">
      <c r="B32" s="28"/>
      <c r="C32" s="14"/>
      <c r="D32" s="14"/>
      <c r="E32" s="14"/>
      <c r="F32" s="14"/>
      <c r="G32" s="14"/>
      <c r="H32" s="14"/>
      <c r="I32" s="14"/>
      <c r="J32" s="14"/>
      <c r="K32" s="29"/>
    </row>
    <row r="33" spans="2:12" x14ac:dyDescent="0.2">
      <c r="B33" s="28"/>
      <c r="C33" s="30" t="s">
        <v>5</v>
      </c>
      <c r="D33" s="14"/>
      <c r="E33" s="14"/>
      <c r="F33" s="14"/>
      <c r="G33" s="14"/>
      <c r="H33" s="14"/>
      <c r="I33" s="14"/>
      <c r="J33" s="14"/>
      <c r="K33" s="29"/>
    </row>
    <row r="34" spans="2:12" x14ac:dyDescent="0.2">
      <c r="B34" s="28"/>
      <c r="C34" s="14"/>
      <c r="D34" s="31" t="s">
        <v>63</v>
      </c>
      <c r="E34" s="14"/>
      <c r="F34" s="14"/>
      <c r="G34" s="69" t="s">
        <v>43</v>
      </c>
      <c r="H34" s="69"/>
      <c r="I34" s="69"/>
      <c r="J34" s="14"/>
      <c r="K34" s="29"/>
    </row>
    <row r="35" spans="2:12" x14ac:dyDescent="0.2">
      <c r="B35" s="28"/>
      <c r="C35" s="14"/>
      <c r="D35" s="31" t="s">
        <v>64</v>
      </c>
      <c r="E35" s="14"/>
      <c r="F35" s="14"/>
      <c r="G35" s="70" t="s">
        <v>55</v>
      </c>
      <c r="H35" s="70"/>
      <c r="I35" s="70"/>
      <c r="J35" s="14"/>
      <c r="K35" s="29"/>
    </row>
    <row r="36" spans="2:12" x14ac:dyDescent="0.2">
      <c r="B36" s="28"/>
      <c r="C36" s="14"/>
      <c r="D36" s="31" t="s">
        <v>65</v>
      </c>
      <c r="E36" s="14"/>
      <c r="F36" s="14"/>
      <c r="G36" s="19">
        <v>8</v>
      </c>
      <c r="H36" s="14" t="s">
        <v>7</v>
      </c>
      <c r="I36" s="14"/>
      <c r="J36" s="14"/>
      <c r="K36" s="29"/>
    </row>
    <row r="37" spans="2:12" x14ac:dyDescent="0.2">
      <c r="B37" s="28"/>
      <c r="C37" s="14"/>
      <c r="D37" s="31" t="s">
        <v>66</v>
      </c>
      <c r="E37" s="14"/>
      <c r="F37" s="14"/>
      <c r="G37" s="9">
        <v>1</v>
      </c>
      <c r="H37" s="14" t="s">
        <v>8</v>
      </c>
      <c r="I37" s="14"/>
      <c r="J37" s="14"/>
      <c r="K37" s="29"/>
    </row>
    <row r="38" spans="2:12" x14ac:dyDescent="0.2">
      <c r="B38" s="28"/>
      <c r="C38" s="14"/>
      <c r="D38" s="31" t="s">
        <v>67</v>
      </c>
      <c r="E38" s="14"/>
      <c r="F38" s="14"/>
      <c r="G38" s="9">
        <v>70</v>
      </c>
      <c r="H38" s="14" t="s">
        <v>9</v>
      </c>
      <c r="I38" s="14"/>
      <c r="J38" s="14"/>
      <c r="K38" s="29"/>
    </row>
    <row r="39" spans="2:12" x14ac:dyDescent="0.2">
      <c r="B39" s="28"/>
      <c r="C39" s="14"/>
      <c r="D39" s="31" t="s">
        <v>97</v>
      </c>
      <c r="E39" s="14"/>
      <c r="F39" s="14"/>
      <c r="G39" s="8">
        <v>0.22</v>
      </c>
      <c r="H39" s="14" t="s">
        <v>10</v>
      </c>
      <c r="I39" s="14"/>
      <c r="J39" s="14"/>
      <c r="K39" s="29"/>
      <c r="L39" s="21" t="str">
        <f>HYPERLINK("http://www.energieplus-lesite.be/index.php?id=11500","Estimer le prix du kilowatt heure")</f>
        <v>Estimer le prix du kilowatt heure</v>
      </c>
    </row>
    <row r="40" spans="2:12" x14ac:dyDescent="0.2">
      <c r="B40" s="28"/>
      <c r="C40" s="14"/>
      <c r="D40" s="22" t="s">
        <v>98</v>
      </c>
      <c r="E40" s="14"/>
      <c r="F40" s="14"/>
      <c r="G40" s="8">
        <v>0.17</v>
      </c>
      <c r="H40" s="14" t="s">
        <v>10</v>
      </c>
      <c r="I40" s="14"/>
      <c r="J40" s="14"/>
      <c r="K40" s="29"/>
      <c r="L40" s="21"/>
    </row>
    <row r="41" spans="2:12" x14ac:dyDescent="0.2">
      <c r="B41" s="28"/>
      <c r="C41" s="14"/>
      <c r="D41" s="14"/>
      <c r="E41" s="14"/>
      <c r="F41" s="14"/>
      <c r="G41" s="12"/>
      <c r="H41" s="14"/>
      <c r="I41" s="14"/>
      <c r="J41" s="14"/>
      <c r="K41" s="29"/>
    </row>
    <row r="42" spans="2:12" x14ac:dyDescent="0.2">
      <c r="B42" s="28"/>
      <c r="C42" s="14"/>
      <c r="D42" s="14"/>
      <c r="E42" s="14"/>
      <c r="F42" s="14"/>
      <c r="G42" s="68" t="s">
        <v>11</v>
      </c>
      <c r="H42" s="68"/>
      <c r="I42" s="68" t="s">
        <v>12</v>
      </c>
      <c r="J42" s="68"/>
      <c r="K42" s="29"/>
    </row>
    <row r="43" spans="2:12" x14ac:dyDescent="0.2">
      <c r="B43" s="28"/>
      <c r="C43" s="14"/>
      <c r="D43" s="14"/>
      <c r="E43" s="14"/>
      <c r="F43" s="14"/>
      <c r="G43" s="68"/>
      <c r="H43" s="68"/>
      <c r="I43" s="68"/>
      <c r="J43" s="68"/>
      <c r="K43" s="29"/>
    </row>
    <row r="44" spans="2:12" x14ac:dyDescent="0.2">
      <c r="B44" s="28"/>
      <c r="C44" s="14"/>
      <c r="D44" s="31" t="s">
        <v>68</v>
      </c>
      <c r="E44" s="14"/>
      <c r="F44" s="14"/>
      <c r="G44" s="43">
        <f>IF(G13="intérieur",IF('Listes de choix'!D28=1,'Calcul de rentabilité'!G36*'Calcul de rentabilité'!G37*G38,IF(AND('Listes de choix'!D28=2,'Listes de choix'!D16&lt;7,'Listes de choix'!D16&gt;2),'Calcul de rentabilité'!G36*'Calcul de rentabilité'!G37*'Calcul de rentabilité'!G38*1.2,'Calcul de rentabilité'!G36*'Calcul de rentabilité'!G37*'Calcul de rentabilité'!G38*1.1)),G36*G37*G38*1.1)</f>
        <v>616</v>
      </c>
      <c r="H44" s="44"/>
      <c r="I44" s="43">
        <f>IF(G13="intérieur",I45*G30*G31,I45*G21)</f>
        <v>415.8</v>
      </c>
      <c r="J44" s="44"/>
      <c r="K44" s="33" t="s">
        <v>9</v>
      </c>
    </row>
    <row r="45" spans="2:12" x14ac:dyDescent="0.2">
      <c r="B45" s="28"/>
      <c r="C45" s="14"/>
      <c r="D45" s="31" t="s">
        <v>69</v>
      </c>
      <c r="E45" s="14"/>
      <c r="F45" s="14"/>
      <c r="G45" s="41">
        <f>IF(G13="intérieur",G44/G30/G31,G44/G21)</f>
        <v>9.7777777777777768</v>
      </c>
      <c r="H45" s="42"/>
      <c r="I45" s="43">
        <f>IF(G13="intérieur",INDEX('Listes de choix'!A2:H12,'Listes de choix'!E2,8)*IF(G25=0,G26,G25)/100,0.25*IF(G17=0,G18,G17)/10)</f>
        <v>6.6</v>
      </c>
      <c r="J45" s="44"/>
      <c r="K45" s="33" t="s">
        <v>13</v>
      </c>
    </row>
    <row r="46" spans="2:12" x14ac:dyDescent="0.2">
      <c r="B46" s="28"/>
      <c r="C46" s="14"/>
      <c r="D46" s="14"/>
      <c r="E46" s="14"/>
      <c r="F46" s="14"/>
      <c r="G46" s="67" t="str">
        <f>IF(G13="intérieur",IF(INDEX('Listes de choix'!A2:I12,'Listes de choix'!E2,9)=1,"(Avec la technologie fluo)",IF(INDEX('Listes de choix'!A2:I12,'Listes de choix'!E2,9)=2,"(Avec la technologie led ou fluo)",IF(INDEX('Listes de choix'!A2:I12,'Listes de choix'!E2,9)=3,"(Avec la technologie led ou fluocompacte",IF(INDEX('Listes de choix'!A2:I12,'Listes de choix'!E2,9)=4,"(Avec la technologie fluo ou halogénures métalliques)","")))),"")</f>
        <v>(Avec la technologie fluo)</v>
      </c>
      <c r="H46" s="67"/>
      <c r="I46" s="67"/>
      <c r="J46" s="67"/>
      <c r="K46" s="29"/>
    </row>
    <row r="47" spans="2:12" x14ac:dyDescent="0.2">
      <c r="B47" s="28"/>
      <c r="C47" s="14"/>
      <c r="D47" s="31" t="s">
        <v>70</v>
      </c>
      <c r="E47" s="14"/>
      <c r="F47" s="14"/>
      <c r="G47" s="65">
        <f>IF(G13="intérieur",G44*G39*G27*G28/1000,IF(G19&gt;9,(G44*G40*9+G44*(G19-9)*G39)*G20/1000,G44*G19*G20*G40/1000))</f>
        <v>338.8</v>
      </c>
      <c r="H47" s="66"/>
      <c r="I47" s="65">
        <f>IF(G13="intérieur",I44*G39*G28*G27/1000,G47/G44*I44)</f>
        <v>228.69</v>
      </c>
      <c r="J47" s="66"/>
      <c r="K47" s="33" t="s">
        <v>14</v>
      </c>
    </row>
    <row r="48" spans="2:12" x14ac:dyDescent="0.2">
      <c r="B48" s="28"/>
      <c r="C48" s="14"/>
      <c r="D48" s="14"/>
      <c r="E48" s="14"/>
      <c r="F48" s="14"/>
      <c r="G48" s="14"/>
      <c r="H48" s="14"/>
      <c r="I48" s="14"/>
      <c r="J48" s="14"/>
      <c r="K48" s="29"/>
    </row>
    <row r="49" spans="2:11" ht="12.75" customHeight="1" x14ac:dyDescent="0.2">
      <c r="B49" s="28"/>
      <c r="C49" s="14"/>
      <c r="D49" s="14" t="s">
        <v>15</v>
      </c>
      <c r="E49" s="14"/>
      <c r="F49" s="14"/>
      <c r="G49" s="38">
        <f>G47-I47</f>
        <v>110.11000000000001</v>
      </c>
      <c r="H49" s="14" t="s">
        <v>14</v>
      </c>
      <c r="I49" s="14"/>
      <c r="J49" s="14"/>
      <c r="K49" s="29"/>
    </row>
    <row r="50" spans="2:11" x14ac:dyDescent="0.2">
      <c r="B50" s="28"/>
      <c r="C50" s="14"/>
      <c r="D50" s="14" t="s">
        <v>16</v>
      </c>
      <c r="E50" s="14"/>
      <c r="F50" s="14"/>
      <c r="G50" s="8">
        <v>4</v>
      </c>
      <c r="H50" s="14" t="s">
        <v>17</v>
      </c>
      <c r="I50" s="14"/>
      <c r="J50" s="14"/>
      <c r="K50" s="29"/>
    </row>
    <row r="51" spans="2:11" x14ac:dyDescent="0.2">
      <c r="B51" s="28"/>
      <c r="C51" s="14"/>
      <c r="D51" s="14" t="s">
        <v>18</v>
      </c>
      <c r="E51" s="14"/>
      <c r="F51" s="14"/>
      <c r="G51" s="38">
        <f>G49*G50</f>
        <v>440.44000000000005</v>
      </c>
      <c r="H51" s="14" t="s">
        <v>19</v>
      </c>
      <c r="I51" s="14"/>
      <c r="J51" s="14"/>
      <c r="K51" s="29"/>
    </row>
    <row r="52" spans="2:11" x14ac:dyDescent="0.2">
      <c r="B52" s="28"/>
      <c r="C52" s="14"/>
      <c r="D52" s="14"/>
      <c r="E52" s="14"/>
      <c r="F52" s="14"/>
      <c r="G52" s="14"/>
      <c r="H52" s="14"/>
      <c r="I52" s="14"/>
      <c r="J52" s="14"/>
      <c r="K52" s="29"/>
    </row>
    <row r="53" spans="2:11" x14ac:dyDescent="0.2">
      <c r="B53" s="28"/>
      <c r="C53" s="14"/>
      <c r="D53" s="14" t="s">
        <v>20</v>
      </c>
      <c r="E53" s="14"/>
      <c r="F53" s="14"/>
      <c r="G53" s="14"/>
      <c r="H53" s="14"/>
      <c r="I53" s="14"/>
      <c r="J53" s="14"/>
      <c r="K53" s="29"/>
    </row>
    <row r="54" spans="2:11" x14ac:dyDescent="0.2">
      <c r="B54" s="28"/>
      <c r="C54" s="14"/>
      <c r="D54" s="14"/>
      <c r="E54" s="14"/>
      <c r="F54" s="14"/>
      <c r="G54" s="14"/>
      <c r="H54" s="14"/>
      <c r="I54" s="14"/>
      <c r="J54" s="14"/>
      <c r="K54" s="29"/>
    </row>
    <row r="55" spans="2:11" x14ac:dyDescent="0.2">
      <c r="B55" s="28"/>
      <c r="C55" s="14"/>
      <c r="D55" s="14" t="s">
        <v>21</v>
      </c>
      <c r="E55" s="14"/>
      <c r="F55" s="14"/>
      <c r="G55" s="38">
        <f>IF(G13="intérieur",G49*0.03*G50,0)</f>
        <v>13.213200000000001</v>
      </c>
      <c r="H55" s="14" t="s">
        <v>19</v>
      </c>
      <c r="I55" s="14"/>
      <c r="J55" s="14"/>
      <c r="K55" s="29"/>
    </row>
    <row r="56" spans="2:11" x14ac:dyDescent="0.2">
      <c r="B56" s="28"/>
      <c r="C56" s="14"/>
      <c r="D56" s="14" t="s">
        <v>22</v>
      </c>
      <c r="E56" s="14"/>
      <c r="F56" s="14"/>
      <c r="G56" s="38">
        <f>IF(G13="intérieur",(G44-I44)*G39*G28*G27/1000*0.33*G50,0)</f>
        <v>145.34520000000001</v>
      </c>
      <c r="H56" s="14" t="s">
        <v>19</v>
      </c>
      <c r="I56" s="14"/>
      <c r="J56" s="14"/>
      <c r="K56" s="29"/>
    </row>
    <row r="57" spans="2:11" x14ac:dyDescent="0.2">
      <c r="B57" s="28"/>
      <c r="C57" s="14"/>
      <c r="D57" s="14"/>
      <c r="E57" s="14"/>
      <c r="F57" s="14"/>
      <c r="G57" s="14"/>
      <c r="H57" s="14"/>
      <c r="I57" s="14"/>
      <c r="J57" s="14"/>
      <c r="K57" s="29"/>
    </row>
    <row r="58" spans="2:11" x14ac:dyDescent="0.2">
      <c r="B58" s="28"/>
      <c r="C58" s="14"/>
      <c r="D58" s="31" t="s">
        <v>71</v>
      </c>
      <c r="E58" s="14"/>
      <c r="F58" s="14"/>
      <c r="G58" s="38">
        <f>G51+G55+G56</f>
        <v>598.99840000000006</v>
      </c>
      <c r="H58" s="14" t="s">
        <v>19</v>
      </c>
      <c r="I58" s="14"/>
      <c r="J58" s="14"/>
      <c r="K58" s="29"/>
    </row>
    <row r="59" spans="2:11" ht="13.5" thickBot="1" x14ac:dyDescent="0.25">
      <c r="B59" s="34"/>
      <c r="C59" s="35"/>
      <c r="D59" s="36"/>
      <c r="E59" s="35"/>
      <c r="F59" s="35"/>
      <c r="G59" s="35"/>
      <c r="H59" s="35"/>
      <c r="I59" s="35"/>
      <c r="J59" s="35"/>
      <c r="K59" s="37"/>
    </row>
    <row r="60" spans="2:11" x14ac:dyDescent="0.2">
      <c r="B60" s="55" t="s">
        <v>72</v>
      </c>
      <c r="C60" s="55"/>
      <c r="D60" s="55"/>
      <c r="E60" s="55"/>
      <c r="F60" s="55"/>
      <c r="G60" s="55"/>
      <c r="H60" s="55"/>
      <c r="I60" s="55"/>
      <c r="J60" s="55"/>
      <c r="K60" s="55"/>
    </row>
    <row r="61" spans="2:11" ht="12.75" customHeight="1" x14ac:dyDescent="0.2">
      <c r="B61" s="56"/>
      <c r="C61" s="56"/>
      <c r="D61" s="56"/>
      <c r="E61" s="56"/>
      <c r="F61" s="56"/>
      <c r="G61" s="56"/>
      <c r="H61" s="56"/>
      <c r="I61" s="56"/>
      <c r="J61" s="56"/>
      <c r="K61" s="56"/>
    </row>
    <row r="62" spans="2:11" x14ac:dyDescent="0.2">
      <c r="B62" s="56"/>
      <c r="C62" s="56"/>
      <c r="D62" s="56"/>
      <c r="E62" s="56"/>
      <c r="F62" s="56"/>
      <c r="G62" s="56"/>
      <c r="H62" s="56"/>
      <c r="I62" s="56"/>
      <c r="J62" s="56"/>
      <c r="K62" s="56"/>
    </row>
    <row r="63" spans="2:11" x14ac:dyDescent="0.2">
      <c r="B63" s="56"/>
      <c r="C63" s="56"/>
      <c r="D63" s="56"/>
      <c r="E63" s="56"/>
      <c r="F63" s="56"/>
      <c r="G63" s="56"/>
      <c r="H63" s="56"/>
      <c r="I63" s="56"/>
      <c r="J63" s="56"/>
      <c r="K63" s="56"/>
    </row>
    <row r="65" spans="3:8" x14ac:dyDescent="0.2">
      <c r="C65" s="13"/>
    </row>
    <row r="66" spans="3:8" x14ac:dyDescent="0.2">
      <c r="C66" s="15"/>
      <c r="D66" s="14"/>
      <c r="E66" s="10"/>
      <c r="F66" s="10"/>
      <c r="H66" s="15"/>
    </row>
    <row r="67" spans="3:8" x14ac:dyDescent="0.2">
      <c r="H67" s="15"/>
    </row>
    <row r="68" spans="3:8" x14ac:dyDescent="0.2">
      <c r="E68" s="10"/>
      <c r="F68" s="10"/>
    </row>
  </sheetData>
  <mergeCells count="22">
    <mergeCell ref="B60:K63"/>
    <mergeCell ref="M3:N5"/>
    <mergeCell ref="I25:J27"/>
    <mergeCell ref="G16:I16"/>
    <mergeCell ref="G24:I24"/>
    <mergeCell ref="I17:J19"/>
    <mergeCell ref="C4:K5"/>
    <mergeCell ref="I45:J45"/>
    <mergeCell ref="G47:H47"/>
    <mergeCell ref="I47:J47"/>
    <mergeCell ref="G46:J46"/>
    <mergeCell ref="G42:H43"/>
    <mergeCell ref="I42:J43"/>
    <mergeCell ref="G34:I34"/>
    <mergeCell ref="G35:I35"/>
    <mergeCell ref="I44:J44"/>
    <mergeCell ref="G45:H45"/>
    <mergeCell ref="G44:H44"/>
    <mergeCell ref="D2:I2"/>
    <mergeCell ref="C8:I8"/>
    <mergeCell ref="C9:I9"/>
    <mergeCell ref="G12:J12"/>
  </mergeCells>
  <phoneticPr fontId="0" type="noConversion"/>
  <dataValidations count="1">
    <dataValidation type="list" allowBlank="1" showInputMessage="1" showErrorMessage="1" sqref="G13">
      <formula1>"intérieur,extérieur"</formula1>
    </dataValidation>
  </dataValidations>
  <pageMargins left="0.78740157499999996" right="0.78740157499999996" top="0.984251969" bottom="0.984251969" header="0.4921259845" footer="0.4921259845"/>
  <pageSetup paperSize="9" scale="63"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de choix'!$A$17:$A$26</xm:f>
          </x14:formula1>
          <xm:sqref>G34:I34</xm:sqref>
        </x14:dataValidation>
        <x14:dataValidation type="list" allowBlank="1" showInputMessage="1" showErrorMessage="1">
          <x14:formula1>
            <xm:f>'Listes de choix'!$A$29:$A$31</xm:f>
          </x14:formula1>
          <xm:sqref>G35:I35</xm:sqref>
        </x14:dataValidation>
        <x14:dataValidation type="list" allowBlank="1" showInputMessage="1" showErrorMessage="1">
          <x14:formula1>
            <xm:f>'Listes de choix'!$A$34:$A$41</xm:f>
          </x14:formula1>
          <xm:sqref>G16:I16</xm:sqref>
        </x14:dataValidation>
        <x14:dataValidation type="list" allowBlank="1" showInputMessage="1" showErrorMessage="1">
          <x14:formula1>
            <xm:f>'Listes de choix'!$A$2:$A$13</xm:f>
          </x14:formula1>
          <xm:sqref>G24:I24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A17" sqref="A17:A18"/>
    </sheetView>
  </sheetViews>
  <sheetFormatPr baseColWidth="10" defaultRowHeight="12.75" x14ac:dyDescent="0.2"/>
  <cols>
    <col min="8" max="8" width="20.7109375" customWidth="1"/>
  </cols>
  <sheetData>
    <row r="1" spans="1:9" x14ac:dyDescent="0.2">
      <c r="A1" t="s">
        <v>23</v>
      </c>
      <c r="C1" s="2" t="s">
        <v>50</v>
      </c>
      <c r="E1" t="s">
        <v>24</v>
      </c>
      <c r="F1" t="s">
        <v>25</v>
      </c>
      <c r="H1" t="s">
        <v>26</v>
      </c>
    </row>
    <row r="2" spans="1:9" x14ac:dyDescent="0.2">
      <c r="A2" t="s">
        <v>27</v>
      </c>
      <c r="C2">
        <v>440</v>
      </c>
      <c r="E2">
        <f>MATCH('Calcul de rentabilité'!G24,'Listes de choix'!A2:A13,0)</f>
        <v>1</v>
      </c>
      <c r="F2">
        <f>INDEX(A2:C13,E2,3)</f>
        <v>440</v>
      </c>
      <c r="G2" t="s">
        <v>1</v>
      </c>
      <c r="H2">
        <v>1.5</v>
      </c>
      <c r="I2">
        <v>1</v>
      </c>
    </row>
    <row r="3" spans="1:9" x14ac:dyDescent="0.2">
      <c r="A3" t="s">
        <v>28</v>
      </c>
      <c r="C3">
        <v>380</v>
      </c>
      <c r="H3">
        <v>1.5</v>
      </c>
      <c r="I3">
        <v>1</v>
      </c>
    </row>
    <row r="4" spans="1:9" x14ac:dyDescent="0.2">
      <c r="A4" t="s">
        <v>29</v>
      </c>
      <c r="C4">
        <v>150</v>
      </c>
      <c r="H4">
        <v>3.5</v>
      </c>
      <c r="I4">
        <v>2</v>
      </c>
    </row>
    <row r="5" spans="1:9" x14ac:dyDescent="0.2">
      <c r="A5" t="s">
        <v>30</v>
      </c>
      <c r="C5">
        <v>290</v>
      </c>
      <c r="H5">
        <v>1.5</v>
      </c>
      <c r="I5">
        <v>1</v>
      </c>
    </row>
    <row r="6" spans="1:9" x14ac:dyDescent="0.2">
      <c r="A6" t="s">
        <v>31</v>
      </c>
      <c r="C6">
        <v>185</v>
      </c>
      <c r="H6">
        <v>2</v>
      </c>
      <c r="I6">
        <v>1</v>
      </c>
    </row>
    <row r="7" spans="1:9" x14ac:dyDescent="0.2">
      <c r="A7" t="s">
        <v>32</v>
      </c>
      <c r="C7">
        <v>190</v>
      </c>
      <c r="H7">
        <v>3.5</v>
      </c>
      <c r="I7">
        <v>3</v>
      </c>
    </row>
    <row r="8" spans="1:9" x14ac:dyDescent="0.2">
      <c r="A8" t="s">
        <v>33</v>
      </c>
      <c r="C8">
        <v>500</v>
      </c>
      <c r="H8">
        <v>2.5</v>
      </c>
      <c r="I8">
        <v>1</v>
      </c>
    </row>
    <row r="9" spans="1:9" x14ac:dyDescent="0.2">
      <c r="A9" t="s">
        <v>34</v>
      </c>
      <c r="C9">
        <v>270</v>
      </c>
      <c r="H9">
        <v>2</v>
      </c>
      <c r="I9">
        <v>1</v>
      </c>
    </row>
    <row r="10" spans="1:9" x14ac:dyDescent="0.2">
      <c r="A10" t="s">
        <v>35</v>
      </c>
      <c r="C10">
        <v>430</v>
      </c>
      <c r="H10">
        <v>2</v>
      </c>
      <c r="I10">
        <v>1</v>
      </c>
    </row>
    <row r="11" spans="1:9" x14ac:dyDescent="0.2">
      <c r="A11" t="s">
        <v>36</v>
      </c>
      <c r="C11">
        <v>500</v>
      </c>
      <c r="H11">
        <v>2</v>
      </c>
      <c r="I11">
        <v>4</v>
      </c>
    </row>
    <row r="12" spans="1:9" x14ac:dyDescent="0.2">
      <c r="A12" t="s">
        <v>37</v>
      </c>
      <c r="C12">
        <v>270</v>
      </c>
      <c r="H12">
        <v>2.8</v>
      </c>
      <c r="I12">
        <v>4</v>
      </c>
    </row>
    <row r="13" spans="1:9" x14ac:dyDescent="0.2">
      <c r="A13" t="s">
        <v>38</v>
      </c>
      <c r="C13">
        <v>800</v>
      </c>
      <c r="H13">
        <v>2.8</v>
      </c>
      <c r="I13">
        <v>4</v>
      </c>
    </row>
    <row r="15" spans="1:9" x14ac:dyDescent="0.2">
      <c r="D15" s="1" t="s">
        <v>24</v>
      </c>
    </row>
    <row r="16" spans="1:9" x14ac:dyDescent="0.2">
      <c r="A16" s="1" t="s">
        <v>39</v>
      </c>
      <c r="B16" s="1"/>
      <c r="C16" s="1"/>
      <c r="D16">
        <f>MATCH('Calcul de rentabilité'!G34,'Listes de choix'!A17:A26,0)</f>
        <v>4</v>
      </c>
    </row>
    <row r="17" spans="1:4" x14ac:dyDescent="0.2">
      <c r="A17" s="2" t="s">
        <v>40</v>
      </c>
    </row>
    <row r="18" spans="1:4" x14ac:dyDescent="0.2">
      <c r="A18" s="2" t="s">
        <v>41</v>
      </c>
    </row>
    <row r="19" spans="1:4" x14ac:dyDescent="0.2">
      <c r="A19" t="s">
        <v>42</v>
      </c>
    </row>
    <row r="20" spans="1:4" x14ac:dyDescent="0.2">
      <c r="A20" t="s">
        <v>43</v>
      </c>
    </row>
    <row r="21" spans="1:4" x14ac:dyDescent="0.2">
      <c r="A21" t="s">
        <v>44</v>
      </c>
    </row>
    <row r="22" spans="1:4" x14ac:dyDescent="0.2">
      <c r="A22" t="s">
        <v>45</v>
      </c>
    </row>
    <row r="23" spans="1:4" x14ac:dyDescent="0.2">
      <c r="A23" t="s">
        <v>46</v>
      </c>
    </row>
    <row r="24" spans="1:4" x14ac:dyDescent="0.2">
      <c r="A24" t="s">
        <v>47</v>
      </c>
    </row>
    <row r="25" spans="1:4" x14ac:dyDescent="0.2">
      <c r="A25" t="s">
        <v>48</v>
      </c>
    </row>
    <row r="26" spans="1:4" x14ac:dyDescent="0.2">
      <c r="A26" t="s">
        <v>49</v>
      </c>
    </row>
    <row r="27" spans="1:4" x14ac:dyDescent="0.2">
      <c r="D27" t="s">
        <v>24</v>
      </c>
    </row>
    <row r="28" spans="1:4" x14ac:dyDescent="0.2">
      <c r="A28" s="16" t="s">
        <v>6</v>
      </c>
      <c r="D28">
        <f>MATCH('Calcul de rentabilité'!G35,'Listes de choix'!A29:A31,0)</f>
        <v>3</v>
      </c>
    </row>
    <row r="29" spans="1:4" x14ac:dyDescent="0.2">
      <c r="A29" s="2" t="s">
        <v>57</v>
      </c>
    </row>
    <row r="30" spans="1:4" x14ac:dyDescent="0.2">
      <c r="A30" s="2" t="s">
        <v>54</v>
      </c>
    </row>
    <row r="31" spans="1:4" x14ac:dyDescent="0.2">
      <c r="A31" t="str">
        <f>IF(AND(D16&gt;2,D16&lt;7),"électronique","")</f>
        <v>électronique</v>
      </c>
    </row>
    <row r="33" spans="1:7" x14ac:dyDescent="0.2">
      <c r="A33" s="1" t="s">
        <v>79</v>
      </c>
      <c r="C33" t="s">
        <v>80</v>
      </c>
      <c r="E33" t="s">
        <v>24</v>
      </c>
      <c r="F33" t="s">
        <v>25</v>
      </c>
    </row>
    <row r="34" spans="1:7" x14ac:dyDescent="0.2">
      <c r="A34" t="s">
        <v>81</v>
      </c>
      <c r="C34">
        <v>20</v>
      </c>
      <c r="E34">
        <f>MATCH('Calcul de rentabilité'!G16,'Listes de choix'!A34:A41,0)</f>
        <v>7</v>
      </c>
      <c r="F34">
        <f>INDEX(A34:C44,E34,3)</f>
        <v>5</v>
      </c>
      <c r="G34" t="s">
        <v>1</v>
      </c>
    </row>
    <row r="35" spans="1:7" x14ac:dyDescent="0.2">
      <c r="A35" t="s">
        <v>82</v>
      </c>
      <c r="C35">
        <v>25</v>
      </c>
    </row>
    <row r="36" spans="1:7" x14ac:dyDescent="0.2">
      <c r="A36" t="s">
        <v>83</v>
      </c>
      <c r="C36">
        <v>50</v>
      </c>
    </row>
    <row r="37" spans="1:7" x14ac:dyDescent="0.2">
      <c r="A37" t="s">
        <v>84</v>
      </c>
      <c r="C37">
        <v>5</v>
      </c>
    </row>
    <row r="38" spans="1:7" x14ac:dyDescent="0.2">
      <c r="A38" t="s">
        <v>85</v>
      </c>
      <c r="C38">
        <v>40</v>
      </c>
    </row>
    <row r="39" spans="1:7" x14ac:dyDescent="0.2">
      <c r="A39" t="s">
        <v>86</v>
      </c>
      <c r="C39">
        <v>5</v>
      </c>
    </row>
    <row r="40" spans="1:7" x14ac:dyDescent="0.2">
      <c r="A40" t="s">
        <v>87</v>
      </c>
      <c r="C40">
        <v>5</v>
      </c>
    </row>
    <row r="41" spans="1:7" x14ac:dyDescent="0.2">
      <c r="A41" t="s">
        <v>88</v>
      </c>
      <c r="C41" s="2">
        <v>0</v>
      </c>
    </row>
  </sheetData>
  <phoneticPr fontId="0" type="noConversion"/>
  <pageMargins left="0.78740157499999996" right="0.78740157499999996" top="0.984251969" bottom="0.984251969" header="0.4921259845" footer="0.4921259845"/>
  <pageSetup paperSize="9" orientation="portrait" horizontalDpi="355" verticalDpi="355"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Calcul de rentabilité</vt:lpstr>
      <vt:lpstr>Listes de choix</vt:lpstr>
      <vt:lpstr>'Calcul de rentabilité'!Zone_d_impression</vt:lpstr>
    </vt:vector>
  </TitlesOfParts>
  <Company>P90/2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CLIMAT 02.</dc:creator>
  <cp:lastModifiedBy>Sylvie Rouche</cp:lastModifiedBy>
  <cp:lastPrinted>2013-01-29T15:56:32Z</cp:lastPrinted>
  <dcterms:created xsi:type="dcterms:W3CDTF">1998-11-09T09:03:08Z</dcterms:created>
  <dcterms:modified xsi:type="dcterms:W3CDTF">2019-05-14T08:40:12Z</dcterms:modified>
</cp:coreProperties>
</file>