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uche\Desktop\energie+\fichiers_xls\"/>
    </mc:Choice>
  </mc:AlternateContent>
  <bookViews>
    <workbookView showSheetTabs="0" xWindow="0" yWindow="0" windowWidth="10800" windowHeight="1161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  <sheet name="Feuil8" sheetId="8" r:id="rId8"/>
    <sheet name="Feuil9" sheetId="9" r:id="rId9"/>
    <sheet name="Feuil10" sheetId="10" r:id="rId10"/>
    <sheet name="Feuil11" sheetId="11" r:id="rId11"/>
    <sheet name="Feuil12" sheetId="12" r:id="rId12"/>
    <sheet name="Feuil13" sheetId="13" r:id="rId13"/>
    <sheet name="Feuil14" sheetId="14" r:id="rId14"/>
    <sheet name="Feuil15" sheetId="15" r:id="rId15"/>
    <sheet name="Feuil16" sheetId="16" r:id="rId16"/>
  </sheets>
  <definedNames>
    <definedName name="_xlnm.Print_Area" localSheetId="0">Feuil1!$A$1:$K$66</definedName>
  </definedNames>
  <calcPr calcId="152511"/>
</workbook>
</file>

<file path=xl/calcChain.xml><?xml version="1.0" encoding="utf-8"?>
<calcChain xmlns="http://schemas.openxmlformats.org/spreadsheetml/2006/main">
  <c r="F35" i="1" l="1"/>
  <c r="F36" i="1" s="1"/>
  <c r="F37" i="1" s="1"/>
  <c r="F41" i="1" s="1"/>
  <c r="F38" i="1"/>
  <c r="F39" i="1"/>
  <c r="H8" i="1"/>
  <c r="F40" i="1"/>
  <c r="E29" i="1"/>
  <c r="I29" i="1"/>
  <c r="F49" i="1"/>
  <c r="E28" i="1"/>
  <c r="I28" i="1" s="1"/>
  <c r="E27" i="1"/>
  <c r="I27" i="1"/>
  <c r="F45" i="1" l="1"/>
  <c r="F53" i="1"/>
  <c r="F56" i="1"/>
  <c r="F50" i="1"/>
  <c r="F57" i="1" l="1"/>
  <c r="F59" i="1" s="1"/>
</calcChain>
</file>

<file path=xl/sharedStrings.xml><?xml version="1.0" encoding="utf-8"?>
<sst xmlns="http://schemas.openxmlformats.org/spreadsheetml/2006/main" count="97" uniqueCount="81">
  <si>
    <t>CONSOMMATION EN EAU D'UN HUMIDIFICATEUR D'AIR</t>
  </si>
  <si>
    <t>Données</t>
  </si>
  <si>
    <t>Température de consigne intérieure des locaux:</t>
  </si>
  <si>
    <t xml:space="preserve"> °C</t>
  </si>
  <si>
    <t>Humidité relative minimale imposée:</t>
  </si>
  <si>
    <t xml:space="preserve"> %</t>
  </si>
  <si>
    <t>débit d'air neuf hygiénique pulsé:</t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</si>
  <si>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/h, soit: </t>
    </r>
  </si>
  <si>
    <t>kg/h</t>
  </si>
  <si>
    <t>Surface des locaux traités:</t>
  </si>
  <si>
    <r>
      <t xml:space="preserve"> m</t>
    </r>
    <r>
      <rPr>
        <vertAlign val="superscript"/>
        <sz val="10"/>
        <rFont val="Arial"/>
        <family val="2"/>
      </rPr>
      <t>2</t>
    </r>
  </si>
  <si>
    <t>Apports en eau dans les locaux:</t>
  </si>
  <si>
    <t>- nombre d'occupants en moyenne:</t>
  </si>
  <si>
    <t xml:space="preserve"> personnes</t>
  </si>
  <si>
    <t>- autre apport:</t>
  </si>
  <si>
    <r>
      <t xml:space="preserve"> kg</t>
    </r>
    <r>
      <rPr>
        <vertAlign val="subscript"/>
        <sz val="10"/>
        <rFont val="Arial"/>
        <family val="2"/>
      </rPr>
      <t>eau</t>
    </r>
    <r>
      <rPr>
        <sz val="10"/>
        <rFont val="Arial"/>
        <family val="2"/>
      </rPr>
      <t>/h</t>
    </r>
  </si>
  <si>
    <t>Type d'occupation des locaux:</t>
  </si>
  <si>
    <r>
      <t>1</t>
    </r>
    <r>
      <rPr>
        <sz val="10"/>
        <rFont val="Arial"/>
        <family val="2"/>
      </rPr>
      <t>: 10 h/jour    5 jours/semaine</t>
    </r>
  </si>
  <si>
    <r>
      <t>2</t>
    </r>
    <r>
      <rPr>
        <sz val="10"/>
        <rFont val="Arial"/>
        <family val="2"/>
      </rPr>
      <t>: 10 h/jour    7 jours/semaine</t>
    </r>
  </si>
  <si>
    <r>
      <t>3</t>
    </r>
    <r>
      <rPr>
        <sz val="10"/>
        <rFont val="Arial"/>
        <family val="2"/>
      </rPr>
      <t>: 24 h/jour    7 jours/semaine</t>
    </r>
  </si>
  <si>
    <r>
      <t xml:space="preserve">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ou </t>
    </r>
    <r>
      <rPr>
        <b/>
        <sz val="10"/>
        <rFont val="Arial"/>
        <family val="2"/>
      </rPr>
      <t>3</t>
    </r>
  </si>
  <si>
    <t>Localisation :</t>
  </si>
  <si>
    <r>
      <t>1</t>
    </r>
    <r>
      <rPr>
        <sz val="10"/>
        <rFont val="Arial"/>
        <family val="2"/>
      </rPr>
      <t>: Uccle</t>
    </r>
  </si>
  <si>
    <r>
      <t>2</t>
    </r>
    <r>
      <rPr>
        <sz val="10"/>
        <rFont val="Arial"/>
        <family val="2"/>
      </rPr>
      <t>: Saint Hubert</t>
    </r>
  </si>
  <si>
    <r>
      <t xml:space="preserve">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ou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</si>
  <si>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(actuellement, seul Uccle disponible)</t>
  </si>
  <si>
    <t>Type d'énergie de vaporisation:</t>
  </si>
  <si>
    <r>
      <t>1</t>
    </r>
    <r>
      <rPr>
        <sz val="10"/>
        <rFont val="Arial"/>
        <family val="2"/>
      </rPr>
      <t>: Fuel</t>
    </r>
  </si>
  <si>
    <r>
      <t>2</t>
    </r>
    <r>
      <rPr>
        <sz val="10"/>
        <rFont val="Arial"/>
        <family val="2"/>
      </rPr>
      <t>: Gaz</t>
    </r>
  </si>
  <si>
    <r>
      <t>3</t>
    </r>
    <r>
      <rPr>
        <sz val="10"/>
        <rFont val="Arial"/>
        <family val="2"/>
      </rPr>
      <t>: Electricité</t>
    </r>
  </si>
  <si>
    <t>prix à l'unité</t>
  </si>
  <si>
    <t>prix au kWh</t>
  </si>
  <si>
    <t>rendement</t>
  </si>
  <si>
    <t>prix au kWh utile</t>
  </si>
  <si>
    <t>Fuel</t>
  </si>
  <si>
    <t>€/litre</t>
  </si>
  <si>
    <t>€/kWh</t>
  </si>
  <si>
    <t>€</t>
  </si>
  <si>
    <t>Gaz</t>
  </si>
  <si>
    <t>€/m³</t>
  </si>
  <si>
    <t>Electricité</t>
  </si>
  <si>
    <t>(pointe 1/4 horaire comprise)</t>
  </si>
  <si>
    <t>Résultats</t>
  </si>
  <si>
    <t>Humidité intérieure</t>
  </si>
  <si>
    <t>pression de saturation</t>
  </si>
  <si>
    <t xml:space="preserve"> Pa</t>
  </si>
  <si>
    <t>pression partielle de vapeur</t>
  </si>
  <si>
    <t>humidité absolue interne (consigne)</t>
  </si>
  <si>
    <r>
      <t xml:space="preserve"> gr</t>
    </r>
    <r>
      <rPr>
        <vertAlign val="subscript"/>
        <sz val="10"/>
        <rFont val="Arial"/>
        <family val="2"/>
      </rPr>
      <t>eau</t>
    </r>
    <r>
      <rPr>
        <sz val="10"/>
        <rFont val="Arial"/>
        <family val="2"/>
      </rPr>
      <t>/kg</t>
    </r>
    <r>
      <rPr>
        <vertAlign val="subscript"/>
        <sz val="10"/>
        <rFont val="Arial"/>
        <family val="2"/>
      </rPr>
      <t>air</t>
    </r>
  </si>
  <si>
    <t>(1)</t>
  </si>
  <si>
    <t>apports en eau par personne</t>
  </si>
  <si>
    <r>
      <t xml:space="preserve"> gr</t>
    </r>
    <r>
      <rPr>
        <vertAlign val="subscript"/>
        <sz val="10"/>
        <rFont val="Arial"/>
        <family val="2"/>
      </rPr>
      <t>eau</t>
    </r>
    <r>
      <rPr>
        <sz val="10"/>
        <rFont val="Arial"/>
        <family val="2"/>
      </rPr>
      <t>/h</t>
    </r>
  </si>
  <si>
    <t>(fonction de la température de consigne)</t>
  </si>
  <si>
    <t>apports en eau total</t>
  </si>
  <si>
    <t>soit :</t>
  </si>
  <si>
    <t>(2)</t>
  </si>
  <si>
    <t>Humidité abs. du point de soufflage</t>
  </si>
  <si>
    <t>(1) - (2)</t>
  </si>
  <si>
    <t>Humidité extérieure</t>
  </si>
  <si>
    <t>Humidité absolue extérieure extrême (-10°C et 80 % HR)</t>
  </si>
  <si>
    <t xml:space="preserve">Humidité absolue extérieure moyenne </t>
  </si>
  <si>
    <t>(fonction extraite du fichier météo)</t>
  </si>
  <si>
    <t>Durée de fonctionnement de l'humidification</t>
  </si>
  <si>
    <t>Durée de la saison de chauffe</t>
  </si>
  <si>
    <t xml:space="preserve"> jours</t>
  </si>
  <si>
    <t>(durée normalisée de la saison de chauffe)</t>
  </si>
  <si>
    <t>soit:</t>
  </si>
  <si>
    <t xml:space="preserve"> heures</t>
  </si>
  <si>
    <t>(durée extraite du fichier météo)</t>
  </si>
  <si>
    <t>Dimensionnement de l'humidificateur</t>
  </si>
  <si>
    <t>Débit maximal par -10° extérieur</t>
  </si>
  <si>
    <t>Consommations en eau</t>
  </si>
  <si>
    <t>Consommation moyenne horaire</t>
  </si>
  <si>
    <t>Consommation saisonnière</t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</si>
  <si>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/saison</t>
    </r>
  </si>
  <si>
    <t>(pour une année climatique type)</t>
  </si>
  <si>
    <t>Coût de la vaporisation</t>
  </si>
  <si>
    <t xml:space="preserve">€/an </t>
  </si>
  <si>
    <r>
      <t>Hypothèses de calcul</t>
    </r>
    <r>
      <rPr>
        <sz val="10"/>
        <color indexed="18"/>
        <rFont val="Arial"/>
        <family val="2"/>
      </rPr>
      <t>:   elles sont développées dans le fichier "choix d'un humidificateur".</t>
    </r>
  </si>
  <si>
    <t xml:space="preserve">Essentiellement, il est considéré que l'humidificateur s'arrête lorsque l'humidité absolue extérieure </t>
  </si>
  <si>
    <t>atteint le niveau de l'humidité absolue du point de soufflage.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</si>
</sst>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4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0" xfId="0" applyFont="1" applyFill="1" applyBorder="1"/>
    <xf numFmtId="0" fontId="1" fillId="0" borderId="0" xfId="0" applyFont="1"/>
    <xf numFmtId="0" fontId="3" fillId="0" borderId="0" xfId="0" applyFont="1" applyFill="1" applyBorder="1"/>
    <xf numFmtId="0" fontId="8" fillId="0" borderId="0" xfId="0" applyFont="1" applyFill="1" applyBorder="1"/>
    <xf numFmtId="2" fontId="4" fillId="0" borderId="0" xfId="0" applyNumberFormat="1" applyFont="1"/>
    <xf numFmtId="0" fontId="9" fillId="0" borderId="0" xfId="0" applyFont="1" applyFill="1" applyBorder="1"/>
    <xf numFmtId="3" fontId="4" fillId="0" borderId="0" xfId="0" applyNumberFormat="1" applyFont="1"/>
    <xf numFmtId="3" fontId="5" fillId="0" borderId="0" xfId="0" applyNumberFormat="1" applyFont="1"/>
    <xf numFmtId="0" fontId="10" fillId="0" borderId="0" xfId="0" applyFont="1"/>
    <xf numFmtId="0" fontId="11" fillId="0" borderId="0" xfId="0" applyFont="1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12" fillId="4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182" fontId="13" fillId="2" borderId="4" xfId="0" applyNumberFormat="1" applyFont="1" applyFill="1" applyBorder="1" applyAlignment="1">
      <alignment horizontal="center"/>
    </xf>
    <xf numFmtId="1" fontId="13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5"/>
  <sheetViews>
    <sheetView showGridLines="0" showRowColHeaders="0" tabSelected="1" workbookViewId="0"/>
  </sheetViews>
  <sheetFormatPr baseColWidth="10" defaultRowHeight="12.75" x14ac:dyDescent="0.2"/>
  <cols>
    <col min="3" max="3" width="9" customWidth="1"/>
    <col min="4" max="4" width="11.140625" customWidth="1"/>
    <col min="6" max="6" width="12.28515625" customWidth="1"/>
    <col min="7" max="7" width="12" customWidth="1"/>
    <col min="8" max="8" width="8.28515625" customWidth="1"/>
  </cols>
  <sheetData>
    <row r="2" spans="1:10" ht="18" x14ac:dyDescent="0.25">
      <c r="B2" s="1" t="s">
        <v>0</v>
      </c>
    </row>
    <row r="4" spans="1:10" ht="15.75" x14ac:dyDescent="0.25">
      <c r="A4" s="15"/>
      <c r="B4" s="16"/>
      <c r="C4" s="16"/>
      <c r="D4" s="16"/>
      <c r="E4" s="17" t="s">
        <v>1</v>
      </c>
      <c r="F4" s="16"/>
      <c r="G4" s="16"/>
      <c r="H4" s="16"/>
      <c r="I4" s="16"/>
      <c r="J4" s="18"/>
    </row>
    <row r="6" spans="1:10" x14ac:dyDescent="0.2">
      <c r="A6" s="2" t="s">
        <v>2</v>
      </c>
      <c r="B6" s="2"/>
      <c r="C6" s="2"/>
      <c r="D6" s="2"/>
      <c r="F6" s="22">
        <v>21</v>
      </c>
      <c r="G6" s="2" t="s">
        <v>3</v>
      </c>
      <c r="H6" s="2"/>
      <c r="I6" s="2"/>
      <c r="J6" s="2"/>
    </row>
    <row r="7" spans="1:10" x14ac:dyDescent="0.2">
      <c r="A7" s="2" t="s">
        <v>4</v>
      </c>
      <c r="B7" s="2"/>
      <c r="C7" s="2"/>
      <c r="D7" s="2"/>
      <c r="F7" s="22">
        <v>40</v>
      </c>
      <c r="G7" s="2" t="s">
        <v>5</v>
      </c>
      <c r="H7" s="2"/>
      <c r="I7" s="2"/>
      <c r="J7" s="2"/>
    </row>
    <row r="8" spans="1:10" ht="14.25" x14ac:dyDescent="0.2">
      <c r="A8" s="2" t="s">
        <v>6</v>
      </c>
      <c r="B8" s="2"/>
      <c r="C8" s="2"/>
      <c r="D8" s="2"/>
      <c r="F8" s="22">
        <v>10000</v>
      </c>
      <c r="G8" s="11" t="s">
        <v>7</v>
      </c>
      <c r="H8" s="26">
        <f>+F8*1.2</f>
        <v>12000</v>
      </c>
      <c r="I8" s="2" t="s">
        <v>8</v>
      </c>
      <c r="J8" s="2"/>
    </row>
    <row r="9" spans="1:10" x14ac:dyDescent="0.2">
      <c r="A9" s="2"/>
      <c r="B9" s="2"/>
      <c r="C9" s="2"/>
      <c r="D9" s="2"/>
      <c r="F9" s="12"/>
      <c r="G9" s="11"/>
      <c r="H9" s="11"/>
      <c r="I9" s="2"/>
      <c r="J9" s="2"/>
    </row>
    <row r="10" spans="1:10" ht="14.25" x14ac:dyDescent="0.2">
      <c r="A10" s="2" t="s">
        <v>9</v>
      </c>
      <c r="B10" s="2"/>
      <c r="C10" s="2"/>
      <c r="D10" s="2"/>
      <c r="F10" s="22">
        <v>4000</v>
      </c>
      <c r="G10" s="11" t="s">
        <v>10</v>
      </c>
      <c r="H10" s="11"/>
      <c r="I10" s="2"/>
      <c r="J10" s="2"/>
    </row>
    <row r="11" spans="1:10" x14ac:dyDescent="0.2">
      <c r="A11" s="2" t="s">
        <v>11</v>
      </c>
      <c r="B11" s="2"/>
      <c r="C11" s="2"/>
      <c r="D11" s="2"/>
      <c r="F11" s="3"/>
      <c r="G11" s="2"/>
      <c r="H11" s="2"/>
      <c r="I11" s="2"/>
      <c r="J11" s="2"/>
    </row>
    <row r="12" spans="1:10" x14ac:dyDescent="0.2">
      <c r="A12" s="2"/>
      <c r="B12" s="4" t="s">
        <v>12</v>
      </c>
      <c r="C12" s="2"/>
      <c r="D12" s="2"/>
      <c r="F12" s="22">
        <v>200</v>
      </c>
      <c r="G12" s="2" t="s">
        <v>13</v>
      </c>
      <c r="H12" s="2"/>
      <c r="I12" s="2"/>
      <c r="J12" s="2"/>
    </row>
    <row r="13" spans="1:10" ht="15.75" x14ac:dyDescent="0.3">
      <c r="A13" s="2"/>
      <c r="B13" s="4" t="s">
        <v>14</v>
      </c>
      <c r="C13" s="2"/>
      <c r="D13" s="2"/>
      <c r="F13" s="22"/>
      <c r="G13" s="2" t="s">
        <v>15</v>
      </c>
      <c r="H13" s="2"/>
      <c r="I13" s="2"/>
      <c r="J13" s="2"/>
    </row>
    <row r="14" spans="1:10" x14ac:dyDescent="0.2">
      <c r="A14" s="2" t="s">
        <v>16</v>
      </c>
      <c r="B14" s="2"/>
      <c r="C14" s="2"/>
      <c r="D14" s="2"/>
      <c r="F14" s="3"/>
      <c r="G14" s="2"/>
      <c r="H14" s="2"/>
      <c r="I14" s="2"/>
      <c r="J14" s="2"/>
    </row>
    <row r="15" spans="1:10" x14ac:dyDescent="0.2">
      <c r="A15" s="2"/>
      <c r="B15" s="3" t="s">
        <v>17</v>
      </c>
      <c r="C15" s="2"/>
      <c r="D15" s="2"/>
      <c r="F15" s="3"/>
      <c r="G15" s="2"/>
      <c r="H15" s="2"/>
      <c r="I15" s="2"/>
      <c r="J15" s="2"/>
    </row>
    <row r="16" spans="1:10" x14ac:dyDescent="0.2">
      <c r="A16" s="2"/>
      <c r="B16" s="3" t="s">
        <v>18</v>
      </c>
      <c r="C16" s="2"/>
      <c r="D16" s="2"/>
      <c r="F16" s="3"/>
      <c r="G16" s="2"/>
      <c r="H16" s="2"/>
      <c r="I16" s="2"/>
      <c r="J16" s="2"/>
    </row>
    <row r="17" spans="1:10" x14ac:dyDescent="0.2">
      <c r="A17" s="2"/>
      <c r="B17" s="3" t="s">
        <v>19</v>
      </c>
      <c r="C17" s="2"/>
      <c r="D17" s="2"/>
      <c r="F17" s="22">
        <v>1</v>
      </c>
      <c r="G17" s="4" t="s">
        <v>20</v>
      </c>
      <c r="H17" s="2"/>
      <c r="I17" s="2"/>
      <c r="J17" s="2"/>
    </row>
    <row r="18" spans="1:10" x14ac:dyDescent="0.2">
      <c r="A18" s="2" t="s">
        <v>21</v>
      </c>
      <c r="B18" s="3"/>
      <c r="C18" s="2"/>
      <c r="D18" s="2"/>
      <c r="F18" s="5"/>
      <c r="G18" s="4"/>
      <c r="H18" s="2"/>
      <c r="I18" s="2"/>
      <c r="J18" s="2"/>
    </row>
    <row r="19" spans="1:10" x14ac:dyDescent="0.2">
      <c r="A19" s="2"/>
      <c r="B19" s="3" t="s">
        <v>22</v>
      </c>
      <c r="C19" s="2"/>
      <c r="D19" s="2"/>
      <c r="F19" s="5"/>
      <c r="G19" s="4"/>
      <c r="H19" s="2"/>
      <c r="I19" s="2"/>
      <c r="J19" s="2"/>
    </row>
    <row r="20" spans="1:10" x14ac:dyDescent="0.2">
      <c r="A20" s="2"/>
      <c r="B20" s="3" t="s">
        <v>23</v>
      </c>
      <c r="C20" s="2"/>
      <c r="D20" s="2"/>
      <c r="F20" s="22">
        <v>1</v>
      </c>
      <c r="G20" s="4" t="s">
        <v>24</v>
      </c>
      <c r="H20" s="2" t="s">
        <v>25</v>
      </c>
      <c r="I20" s="2"/>
      <c r="J20" s="2"/>
    </row>
    <row r="21" spans="1:10" x14ac:dyDescent="0.2">
      <c r="A21" s="2" t="s">
        <v>26</v>
      </c>
      <c r="B21" s="2"/>
      <c r="C21" s="2"/>
      <c r="D21" s="2"/>
      <c r="F21" s="2"/>
      <c r="G21" s="2"/>
      <c r="H21" s="2"/>
      <c r="I21" s="2"/>
      <c r="J21" s="2"/>
    </row>
    <row r="22" spans="1:10" x14ac:dyDescent="0.2">
      <c r="A22" s="2"/>
      <c r="B22" s="3" t="s">
        <v>27</v>
      </c>
      <c r="C22" s="2"/>
      <c r="D22" s="2"/>
      <c r="F22" s="2"/>
      <c r="G22" s="2"/>
      <c r="H22" s="2"/>
      <c r="I22" s="2"/>
      <c r="J22" s="2"/>
    </row>
    <row r="23" spans="1:10" x14ac:dyDescent="0.2">
      <c r="A23" s="2"/>
      <c r="B23" s="3" t="s">
        <v>28</v>
      </c>
      <c r="C23" s="2"/>
      <c r="D23" s="2"/>
      <c r="F23" s="2"/>
      <c r="G23" s="2"/>
      <c r="H23" s="2"/>
      <c r="I23" s="2"/>
      <c r="J23" s="2"/>
    </row>
    <row r="24" spans="1:10" x14ac:dyDescent="0.2">
      <c r="A24" s="2"/>
      <c r="B24" s="3" t="s">
        <v>29</v>
      </c>
      <c r="C24" s="2"/>
      <c r="D24" s="2"/>
      <c r="F24" s="22">
        <v>3</v>
      </c>
      <c r="G24" s="4" t="s">
        <v>20</v>
      </c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 t="s">
        <v>30</v>
      </c>
      <c r="D26" s="2"/>
      <c r="E26" s="2" t="s">
        <v>31</v>
      </c>
      <c r="F26" s="2"/>
      <c r="G26" s="2" t="s">
        <v>32</v>
      </c>
      <c r="H26" s="2"/>
      <c r="I26" s="2" t="s">
        <v>33</v>
      </c>
      <c r="J26" s="2"/>
    </row>
    <row r="27" spans="1:10" x14ac:dyDescent="0.2">
      <c r="A27" s="2"/>
      <c r="B27" s="2" t="s">
        <v>34</v>
      </c>
      <c r="C27" s="22">
        <v>0.375</v>
      </c>
      <c r="D27" s="2" t="s">
        <v>35</v>
      </c>
      <c r="E27" s="23">
        <f>+C27/10</f>
        <v>3.7499999999999999E-2</v>
      </c>
      <c r="F27" s="2" t="s">
        <v>36</v>
      </c>
      <c r="G27" s="22">
        <v>0.7</v>
      </c>
      <c r="H27" s="2"/>
      <c r="I27" s="24">
        <f>+E27/G27</f>
        <v>5.3571428571428575E-2</v>
      </c>
      <c r="J27" s="2" t="s">
        <v>37</v>
      </c>
    </row>
    <row r="28" spans="1:10" x14ac:dyDescent="0.2">
      <c r="A28" s="2"/>
      <c r="B28" s="2" t="s">
        <v>38</v>
      </c>
      <c r="C28" s="22">
        <v>0.25</v>
      </c>
      <c r="D28" s="2" t="s">
        <v>39</v>
      </c>
      <c r="E28" s="23">
        <f>+C28/10</f>
        <v>2.5000000000000001E-2</v>
      </c>
      <c r="F28" s="2" t="s">
        <v>36</v>
      </c>
      <c r="G28" s="22">
        <v>0.7</v>
      </c>
      <c r="H28" s="2"/>
      <c r="I28" s="24">
        <f>+E28/G28</f>
        <v>3.5714285714285719E-2</v>
      </c>
      <c r="J28" s="2" t="s">
        <v>37</v>
      </c>
    </row>
    <row r="29" spans="1:10" x14ac:dyDescent="0.2">
      <c r="A29" s="2"/>
      <c r="B29" s="2" t="s">
        <v>40</v>
      </c>
      <c r="C29" s="22">
        <v>0.1</v>
      </c>
      <c r="D29" s="2" t="s">
        <v>36</v>
      </c>
      <c r="E29" s="23">
        <f>+C29</f>
        <v>0.1</v>
      </c>
      <c r="F29" s="2" t="s">
        <v>36</v>
      </c>
      <c r="G29" s="22">
        <v>1</v>
      </c>
      <c r="H29" s="2"/>
      <c r="I29" s="24">
        <f>+E29/G29</f>
        <v>0.1</v>
      </c>
      <c r="J29" s="2" t="s">
        <v>37</v>
      </c>
    </row>
    <row r="30" spans="1:10" x14ac:dyDescent="0.2">
      <c r="A30" s="2"/>
      <c r="B30" s="2"/>
      <c r="C30" s="2" t="s">
        <v>41</v>
      </c>
      <c r="D30" s="2"/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 x14ac:dyDescent="0.25">
      <c r="A32" s="19"/>
      <c r="B32" s="20"/>
      <c r="C32" s="20"/>
      <c r="D32" s="20"/>
      <c r="E32" s="20" t="s">
        <v>42</v>
      </c>
      <c r="F32" s="20"/>
      <c r="G32" s="20"/>
      <c r="H32" s="20"/>
      <c r="I32" s="20"/>
      <c r="J32" s="21"/>
    </row>
    <row r="33" spans="1:8" ht="15.75" x14ac:dyDescent="0.25">
      <c r="A33" s="7"/>
    </row>
    <row r="34" spans="1:8" x14ac:dyDescent="0.2">
      <c r="A34" s="6" t="s">
        <v>43</v>
      </c>
      <c r="B34" s="2"/>
      <c r="C34" s="2"/>
      <c r="D34" s="2"/>
      <c r="E34" s="2"/>
      <c r="F34" s="2"/>
      <c r="G34" s="2"/>
      <c r="H34" s="2"/>
    </row>
    <row r="35" spans="1:8" x14ac:dyDescent="0.2">
      <c r="A35" s="6"/>
      <c r="B35" t="s">
        <v>44</v>
      </c>
      <c r="F35" s="26">
        <f>POWER(10,2.7877+(7.625*F6)/(241.6+F6))</f>
        <v>2497.2826939562028</v>
      </c>
      <c r="G35" t="s">
        <v>45</v>
      </c>
      <c r="H35" s="2"/>
    </row>
    <row r="36" spans="1:8" x14ac:dyDescent="0.2">
      <c r="A36" s="6"/>
      <c r="B36" t="s">
        <v>46</v>
      </c>
      <c r="F36" s="26">
        <f>+F7/100*F35</f>
        <v>998.91307758248115</v>
      </c>
      <c r="G36" t="s">
        <v>45</v>
      </c>
      <c r="H36" s="2"/>
    </row>
    <row r="37" spans="1:8" ht="15.75" x14ac:dyDescent="0.3">
      <c r="B37" s="2" t="s">
        <v>47</v>
      </c>
      <c r="C37" s="2"/>
      <c r="D37" s="2"/>
      <c r="F37" s="25">
        <f>0.622*(F36/(101300-F36))*1000</f>
        <v>6.1945882474523408</v>
      </c>
      <c r="G37" s="2" t="s">
        <v>48</v>
      </c>
      <c r="H37" s="4" t="s">
        <v>49</v>
      </c>
    </row>
    <row r="38" spans="1:8" ht="15.75" x14ac:dyDescent="0.3">
      <c r="A38" s="2"/>
      <c r="B38" s="2" t="s">
        <v>50</v>
      </c>
      <c r="C38" s="2"/>
      <c r="D38" s="2"/>
      <c r="F38" s="25">
        <f>0.236*F6*F6-5.86*F6+62.3</f>
        <v>43.315999999999988</v>
      </c>
      <c r="G38" s="2" t="s">
        <v>51</v>
      </c>
      <c r="H38" s="2" t="s">
        <v>52</v>
      </c>
    </row>
    <row r="39" spans="1:8" ht="15.75" x14ac:dyDescent="0.3">
      <c r="A39" s="2"/>
      <c r="B39" s="2" t="s">
        <v>53</v>
      </c>
      <c r="C39" s="2"/>
      <c r="D39" s="2"/>
      <c r="F39" s="26">
        <f>+F38*F12+F13/1000</f>
        <v>8663.1999999999971</v>
      </c>
      <c r="G39" s="2" t="s">
        <v>51</v>
      </c>
    </row>
    <row r="40" spans="1:8" ht="15.75" x14ac:dyDescent="0.3">
      <c r="A40" s="2"/>
      <c r="B40" s="2"/>
      <c r="C40" s="2"/>
      <c r="D40" s="2" t="s">
        <v>54</v>
      </c>
      <c r="F40" s="24">
        <f>+F39/H8</f>
        <v>0.72193333333333309</v>
      </c>
      <c r="G40" s="2" t="s">
        <v>48</v>
      </c>
      <c r="H40" s="4" t="s">
        <v>55</v>
      </c>
    </row>
    <row r="41" spans="1:8" ht="15.75" x14ac:dyDescent="0.3">
      <c r="A41" s="2"/>
      <c r="B41" s="2" t="s">
        <v>56</v>
      </c>
      <c r="C41" s="2"/>
      <c r="D41" s="2"/>
      <c r="F41" s="25">
        <f>+F37-F40</f>
        <v>5.4726549141190075</v>
      </c>
      <c r="G41" s="2" t="s">
        <v>48</v>
      </c>
      <c r="H41" s="4" t="s">
        <v>57</v>
      </c>
    </row>
    <row r="42" spans="1:8" x14ac:dyDescent="0.2">
      <c r="A42" s="2"/>
      <c r="B42" s="2"/>
      <c r="C42" s="2"/>
      <c r="D42" s="2"/>
      <c r="E42" s="9"/>
      <c r="F42" s="2"/>
      <c r="G42" s="2"/>
      <c r="H42" s="2"/>
    </row>
    <row r="43" spans="1:8" x14ac:dyDescent="0.2">
      <c r="A43" s="6" t="s">
        <v>58</v>
      </c>
      <c r="H43" s="2"/>
    </row>
    <row r="44" spans="1:8" ht="15.75" x14ac:dyDescent="0.3">
      <c r="B44" s="2" t="s">
        <v>59</v>
      </c>
      <c r="C44" s="2"/>
      <c r="D44" s="2"/>
      <c r="E44" s="2"/>
      <c r="F44" s="22">
        <v>1.5</v>
      </c>
      <c r="G44" s="2" t="s">
        <v>48</v>
      </c>
      <c r="H44" s="2"/>
    </row>
    <row r="45" spans="1:8" ht="15.75" x14ac:dyDescent="0.3">
      <c r="B45" s="2" t="s">
        <v>60</v>
      </c>
      <c r="C45" s="2"/>
      <c r="D45" s="2"/>
      <c r="E45" s="2"/>
      <c r="F45" s="25">
        <f>-0.0673*F41*F41+1.2544*F41-0.7373</f>
        <v>4.1119665675231021</v>
      </c>
      <c r="G45" s="2" t="s">
        <v>48</v>
      </c>
      <c r="H45" t="s">
        <v>61</v>
      </c>
    </row>
    <row r="46" spans="1:8" x14ac:dyDescent="0.2">
      <c r="B46" s="2"/>
      <c r="C46" s="2"/>
      <c r="D46" s="2"/>
      <c r="E46" s="2"/>
      <c r="F46" s="8"/>
      <c r="G46" s="2"/>
    </row>
    <row r="47" spans="1:8" x14ac:dyDescent="0.2">
      <c r="A47" s="6" t="s">
        <v>62</v>
      </c>
      <c r="B47" s="2"/>
      <c r="C47" s="2"/>
      <c r="D47" s="2"/>
      <c r="E47" s="2"/>
      <c r="F47" s="10"/>
      <c r="G47" s="2"/>
    </row>
    <row r="48" spans="1:8" x14ac:dyDescent="0.2">
      <c r="B48" s="2" t="s">
        <v>63</v>
      </c>
      <c r="C48" s="2"/>
      <c r="D48" s="2"/>
      <c r="E48" s="2"/>
      <c r="F48" s="22">
        <v>242</v>
      </c>
      <c r="G48" s="11" t="s">
        <v>64</v>
      </c>
      <c r="H48" t="s">
        <v>65</v>
      </c>
    </row>
    <row r="49" spans="1:8" x14ac:dyDescent="0.2">
      <c r="B49" s="2"/>
      <c r="C49" s="2"/>
      <c r="D49" s="2" t="s">
        <v>66</v>
      </c>
      <c r="E49" s="2"/>
      <c r="F49" s="26">
        <f>+F48*24</f>
        <v>5808</v>
      </c>
      <c r="G49" s="2" t="s">
        <v>67</v>
      </c>
      <c r="H49" s="2"/>
    </row>
    <row r="50" spans="1:8" x14ac:dyDescent="0.2">
      <c r="B50" s="2" t="s">
        <v>62</v>
      </c>
      <c r="C50" s="2"/>
      <c r="D50" s="2"/>
      <c r="E50" s="2"/>
      <c r="F50" s="26">
        <f>IF(F17=3,F49,(IF(F17=2,-80.607*F41*F41+1422.2*F41-3900.6,(-80.607*F41*F41+1422.2*F41-3900.6)*5/7)))</f>
        <v>1048.8814667067841</v>
      </c>
      <c r="G50" s="11" t="s">
        <v>67</v>
      </c>
      <c r="H50" t="s">
        <v>68</v>
      </c>
    </row>
    <row r="51" spans="1:8" x14ac:dyDescent="0.2">
      <c r="A51" s="2"/>
      <c r="B51" s="2"/>
      <c r="C51" s="2"/>
      <c r="D51" s="2"/>
      <c r="E51" s="2"/>
      <c r="F51" s="2"/>
      <c r="G51" s="2"/>
    </row>
    <row r="52" spans="1:8" x14ac:dyDescent="0.2">
      <c r="A52" s="6" t="s">
        <v>69</v>
      </c>
      <c r="B52" s="2"/>
      <c r="C52" s="2"/>
      <c r="D52" s="2"/>
      <c r="E52" s="2"/>
      <c r="F52" s="2"/>
      <c r="G52" s="2"/>
    </row>
    <row r="53" spans="1:8" ht="15.75" x14ac:dyDescent="0.3">
      <c r="A53" s="2"/>
      <c r="B53" s="2" t="s">
        <v>70</v>
      </c>
      <c r="C53" s="2"/>
      <c r="D53" s="2"/>
      <c r="E53" s="2"/>
      <c r="F53" s="26">
        <f>+(F41-F44)*H8/1000</f>
        <v>47.671858969428087</v>
      </c>
      <c r="G53" s="2" t="s">
        <v>15</v>
      </c>
    </row>
    <row r="54" spans="1:8" x14ac:dyDescent="0.2">
      <c r="A54" s="2"/>
      <c r="B54" s="2"/>
      <c r="C54" s="2"/>
      <c r="D54" s="2"/>
      <c r="E54" s="2"/>
      <c r="F54" s="2"/>
      <c r="G54" s="2"/>
    </row>
    <row r="55" spans="1:8" x14ac:dyDescent="0.2">
      <c r="A55" s="6" t="s">
        <v>71</v>
      </c>
      <c r="B55" s="2"/>
      <c r="C55" s="2"/>
      <c r="D55" s="2"/>
      <c r="E55" s="2"/>
      <c r="F55" s="2"/>
      <c r="G55" s="2"/>
    </row>
    <row r="56" spans="1:8" ht="15.75" x14ac:dyDescent="0.3">
      <c r="A56" s="2"/>
      <c r="B56" s="2" t="s">
        <v>72</v>
      </c>
      <c r="C56" s="2"/>
      <c r="D56" s="2"/>
      <c r="E56" s="2"/>
      <c r="F56" s="26">
        <f>+(F41-F45)*H8/1000</f>
        <v>16.328260159150865</v>
      </c>
      <c r="G56" s="2" t="s">
        <v>15</v>
      </c>
    </row>
    <row r="57" spans="1:8" ht="14.25" x14ac:dyDescent="0.2">
      <c r="A57" s="2"/>
      <c r="B57" s="2" t="s">
        <v>73</v>
      </c>
      <c r="C57" s="2"/>
      <c r="D57" s="2"/>
      <c r="E57" s="2"/>
      <c r="F57" s="26">
        <f>+F56*F50/1000</f>
        <v>17.126409464500107</v>
      </c>
      <c r="G57" s="2" t="s">
        <v>74</v>
      </c>
      <c r="H57" t="s">
        <v>75</v>
      </c>
    </row>
    <row r="58" spans="1:8" x14ac:dyDescent="0.2">
      <c r="A58" s="2"/>
      <c r="B58" s="2"/>
      <c r="C58" s="2"/>
      <c r="D58" s="2"/>
      <c r="E58" s="2"/>
      <c r="F58" s="6"/>
      <c r="G58" s="2"/>
    </row>
    <row r="59" spans="1:8" x14ac:dyDescent="0.2">
      <c r="A59" s="6" t="s">
        <v>76</v>
      </c>
      <c r="B59" s="2"/>
      <c r="C59" s="2"/>
      <c r="D59" s="2"/>
      <c r="E59" s="2"/>
      <c r="F59" s="26">
        <f>+F57*0.73*1000*(IF(F24=1,I27,(IF(F24=2,I28,I29))))</f>
        <v>1250.227890908508</v>
      </c>
      <c r="G59" s="2" t="s">
        <v>77</v>
      </c>
      <c r="H59" s="2"/>
    </row>
    <row r="62" spans="1:8" x14ac:dyDescent="0.2">
      <c r="A62" s="14" t="s">
        <v>78</v>
      </c>
      <c r="B62" s="13"/>
    </row>
    <row r="63" spans="1:8" x14ac:dyDescent="0.2">
      <c r="A63" s="13" t="s">
        <v>79</v>
      </c>
    </row>
    <row r="64" spans="1:8" x14ac:dyDescent="0.2">
      <c r="A64" s="13" t="s">
        <v>80</v>
      </c>
    </row>
    <row r="65" spans="1:1" x14ac:dyDescent="0.2">
      <c r="A65" s="13"/>
    </row>
  </sheetData>
  <phoneticPr fontId="0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</vt:i4>
      </vt:variant>
    </vt:vector>
  </HeadingPairs>
  <TitlesOfParts>
    <vt:vector size="17" baseType="lpstr"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Feuil11</vt:lpstr>
      <vt:lpstr>Feuil12</vt:lpstr>
      <vt:lpstr>Feuil13</vt:lpstr>
      <vt:lpstr>Feuil14</vt:lpstr>
      <vt:lpstr>Feuil15</vt:lpstr>
      <vt:lpstr>Feuil16</vt:lpstr>
      <vt:lpstr>Feuil1!Zone_d_impression</vt:lpstr>
    </vt:vector>
  </TitlesOfParts>
  <Company>UCL - 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486DX2/66</dc:creator>
  <cp:lastModifiedBy>Sylvie Rouche</cp:lastModifiedBy>
  <cp:lastPrinted>1998-05-15T07:36:12Z</cp:lastPrinted>
  <dcterms:created xsi:type="dcterms:W3CDTF">1998-04-21T16:24:35Z</dcterms:created>
  <dcterms:modified xsi:type="dcterms:W3CDTF">2019-05-14T10:37:35Z</dcterms:modified>
</cp:coreProperties>
</file>