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go\Downloads\"/>
    </mc:Choice>
  </mc:AlternateContent>
  <xr:revisionPtr revIDLastSave="0" documentId="8_{89CAC206-1D2F-4ADE-B82F-7D779E74473A}" xr6:coauthVersionLast="43" xr6:coauthVersionMax="43" xr10:uidLastSave="{00000000-0000-0000-0000-000000000000}"/>
  <bookViews>
    <workbookView xWindow="-96" yWindow="-96" windowWidth="19392" windowHeight="10392"/>
  </bookViews>
  <sheets>
    <sheet name="Rentabilité" sheetId="1" r:id="rId1"/>
    <sheet name="Données" sheetId="2" r:id="rId2"/>
  </sheets>
  <definedNames>
    <definedName name="_xlnm.Print_Area" localSheetId="0">Rentabilité!$A$1:$K$47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D31" i="1"/>
  <c r="H18" i="1"/>
  <c r="E5" i="2"/>
  <c r="B22" i="2" s="1"/>
  <c r="B35" i="2"/>
  <c r="B34" i="2"/>
  <c r="E26" i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4" i="2"/>
  <c r="E3" i="2"/>
  <c r="I34" i="1" l="1"/>
  <c r="I35" i="1" s="1"/>
  <c r="I36" i="1" s="1"/>
  <c r="I37" i="1" s="1"/>
  <c r="D34" i="1"/>
  <c r="D35" i="1" s="1"/>
  <c r="D36" i="1" s="1"/>
  <c r="D37" i="1" s="1"/>
  <c r="G42" i="1" s="1"/>
  <c r="G43" i="1" s="1"/>
</calcChain>
</file>

<file path=xl/sharedStrings.xml><?xml version="1.0" encoding="utf-8"?>
<sst xmlns="http://schemas.openxmlformats.org/spreadsheetml/2006/main" count="124" uniqueCount="96">
  <si>
    <t>Lambda Isolant</t>
  </si>
  <si>
    <t>m</t>
  </si>
  <si>
    <t>T° moyenne de l'ambiance</t>
  </si>
  <si>
    <t>W/m.K</t>
  </si>
  <si>
    <t>°C</t>
  </si>
  <si>
    <t>heures</t>
  </si>
  <si>
    <t>kWh</t>
  </si>
  <si>
    <t>Prix du kWh</t>
  </si>
  <si>
    <t>Epaisseur</t>
  </si>
  <si>
    <t>Solution 1</t>
  </si>
  <si>
    <t>Solution 2</t>
  </si>
  <si>
    <t>Déperdition annuelle</t>
  </si>
  <si>
    <t>Euro</t>
  </si>
  <si>
    <t xml:space="preserve">Temps de retour </t>
  </si>
  <si>
    <t>Euro/30 ans</t>
  </si>
  <si>
    <t>Economie sol. 2 / sol. 1</t>
  </si>
  <si>
    <t>- encodez les données relatives à votre situation dans les cases bleues.</t>
  </si>
  <si>
    <t>- les résultats sont repris dans les cases jaunes.</t>
  </si>
  <si>
    <t>Puissance par mètre</t>
  </si>
  <si>
    <t>Longueur du conduit</t>
  </si>
  <si>
    <t>W/m</t>
  </si>
  <si>
    <t>Nbre heures fonct./an</t>
  </si>
  <si>
    <t xml:space="preserve">Coût total de l'isolation </t>
  </si>
  <si>
    <t>(boucle ECS : 60°C; chauffage à T° glissante : 43°C)</t>
  </si>
  <si>
    <t xml:space="preserve">(année : 8760 h; saison chauffe : 5800 h) </t>
  </si>
  <si>
    <t xml:space="preserve">Coût annuel des pertes </t>
  </si>
  <si>
    <t>Matériau isolant</t>
  </si>
  <si>
    <t>Lambda</t>
  </si>
  <si>
    <t>Cellule cible</t>
  </si>
  <si>
    <t>aucun isolant</t>
  </si>
  <si>
    <t>aucun</t>
  </si>
  <si>
    <t xml:space="preserve">laine minérale </t>
  </si>
  <si>
    <r>
      <t>Coefficient k</t>
    </r>
    <r>
      <rPr>
        <b/>
        <sz val="6"/>
        <rFont val="Arial"/>
        <family val="2"/>
      </rPr>
      <t>L</t>
    </r>
    <r>
      <rPr>
        <b/>
        <sz val="8"/>
        <rFont val="Arial"/>
        <family val="2"/>
      </rPr>
      <t xml:space="preserve"> du tuyau</t>
    </r>
  </si>
  <si>
    <t>Pour estimer le gain réalisé grâce à l'isolation d'un tuyau non isolé, comparez une solution 1 sans isolant et une solution 2 avec isolant.</t>
  </si>
  <si>
    <t>Vous pouvez également comparer deux solutions avec des épaisseurs d'isolant différentes et calculer la rentabilité de la surépaisseur.</t>
  </si>
  <si>
    <t>Type de tuyau</t>
  </si>
  <si>
    <t>DN200 - diam = 219 mm</t>
  </si>
  <si>
    <t>DN250 - diam = 273 mm</t>
  </si>
  <si>
    <t>DN300 - diam = 324 mm</t>
  </si>
  <si>
    <t>DN350 - diam = 378 mm</t>
  </si>
  <si>
    <t>DN400 - diam = 432 mm</t>
  </si>
  <si>
    <t>mm</t>
  </si>
  <si>
    <t>Cellule</t>
  </si>
  <si>
    <t>Diamètre</t>
  </si>
  <si>
    <t>DN10 - 3/8" - diam = 17 mm</t>
  </si>
  <si>
    <t>DN15 - 1/2" - diam = 21 mm</t>
  </si>
  <si>
    <t>DN20 - 3/4" - diam = 27 mm</t>
  </si>
  <si>
    <t>DN25 - 1" - diam = 34 mm</t>
  </si>
  <si>
    <t>DN32 - 1 1/4" - diam = 42 mm</t>
  </si>
  <si>
    <t>DN40 - 1 1/2" - diam = 48 mm</t>
  </si>
  <si>
    <t>DN50 - 2" - diam = 60 mm</t>
  </si>
  <si>
    <t>DN65 - 2 1/2" - diam = 76 mm</t>
  </si>
  <si>
    <t>DN80 - 3" - diam = 89 mm</t>
  </si>
  <si>
    <t>DN100 - 4" - diam = 114 mm</t>
  </si>
  <si>
    <t>DN125 - 5" - diam = 140 mm</t>
  </si>
  <si>
    <t>DN150 - 6" - diam = 165 mm</t>
  </si>
  <si>
    <t>Vecteur énergétique</t>
  </si>
  <si>
    <t>Combustible</t>
  </si>
  <si>
    <t>Fuel</t>
  </si>
  <si>
    <t>Gaz</t>
  </si>
  <si>
    <t>Electricité</t>
  </si>
  <si>
    <t>Euro/m</t>
  </si>
  <si>
    <t>Prix de l'isolant</t>
  </si>
  <si>
    <t>euro/m</t>
  </si>
  <si>
    <t>ans</t>
  </si>
  <si>
    <t>Conduite</t>
  </si>
  <si>
    <t>Enterrée</t>
  </si>
  <si>
    <t>Aérienne</t>
  </si>
  <si>
    <t>Les pertes d'une conduite enterrée sont inférieure de 10 à 35% aux pertes d'une conduite aérienne. On se rapproche de 10% avec un sol sabloneux"</t>
  </si>
  <si>
    <t>%</t>
  </si>
  <si>
    <t>%réduction</t>
  </si>
  <si>
    <t>Pourcentage de réduction des pertes pour conduite enterrée</t>
  </si>
  <si>
    <t>et une conduite enterrée profondément, On se rapproche de 35% avec une conduite enterrée à faible profondeur dans un sol argileux.</t>
  </si>
  <si>
    <t>En fonction de votre situation, choisissez un pourcentage de réduction des pertes pour conduite enterrée.</t>
  </si>
  <si>
    <t>Diamètre du tuyau</t>
  </si>
  <si>
    <t xml:space="preserve">(électricité de nuit : 0,04 Euro/kWh, électricité jour/nuit :  0,065 Euro/kWh, </t>
  </si>
  <si>
    <t>fuel : 0,22 Euro/l, gaz :0,24 Euro/m³)</t>
  </si>
  <si>
    <t xml:space="preserve">Pour enregistrer vos données dans </t>
  </si>
  <si>
    <t xml:space="preserve">Pour imprimer cette feuille sur votre </t>
  </si>
  <si>
    <t>un fichier "Excel", cliquez ici :</t>
  </si>
  <si>
    <t xml:space="preserve">  imprimante par défaut, cliquez ici :</t>
  </si>
  <si>
    <t>hypothèse : par simplification, le coefficient d'échange superficiel a été pris à une valeur constante de 10 W/m².K</t>
  </si>
  <si>
    <t>Ce programme permet de :</t>
  </si>
  <si>
    <t>- comparer 2 solutions d'isolations (par exemple, la rentabilité d'une épaisseur d'isolation complémentaire)</t>
  </si>
  <si>
    <t>- calculer la rentabilité d'une isolation (en partant d'une situation 1 sans isolant).</t>
  </si>
  <si>
    <t xml:space="preserve">En pratique, </t>
  </si>
  <si>
    <t>épaisseur réglementation allemande</t>
  </si>
  <si>
    <t>dn tuyaux</t>
  </si>
  <si>
    <t>DN20</t>
  </si>
  <si>
    <t>DN32</t>
  </si>
  <si>
    <t>DN100</t>
  </si>
  <si>
    <t>reg allemande</t>
  </si>
  <si>
    <t>Rentabilité de l'isolation d'une conduite parcourue par de la vapeur d'eau</t>
  </si>
  <si>
    <t>- calculer les pertes d'énergie d'une conduite parcourue par de la vapeur d'eau,</t>
  </si>
  <si>
    <t>T° moyenne de la vapeur</t>
  </si>
  <si>
    <t>caoutchouc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</si>
</sst>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"/>
    <numFmt numFmtId="183" formatCode="0.000"/>
  </numFmts>
  <fonts count="18" x14ac:knownFonts="1">
    <font>
      <sz val="10"/>
      <name val="Arial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b/>
      <sz val="10"/>
      <color indexed="12"/>
      <name val="Arial"/>
    </font>
    <font>
      <b/>
      <i/>
      <sz val="10"/>
      <color indexed="10"/>
      <name val="Times New Roman"/>
      <family val="1"/>
    </font>
    <font>
      <b/>
      <sz val="10"/>
      <color indexed="10"/>
      <name val="Arial"/>
    </font>
    <font>
      <b/>
      <i/>
      <sz val="9"/>
      <color indexed="10"/>
      <name val="Times New Roman"/>
      <family val="1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sz val="8"/>
      <name val="Arial"/>
    </font>
    <font>
      <i/>
      <sz val="10"/>
      <name val="Arial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0" xfId="0" applyFont="1"/>
    <xf numFmtId="0" fontId="6" fillId="0" borderId="0" xfId="0" quotePrefix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7" fillId="0" borderId="0" xfId="0" applyFont="1" applyFill="1"/>
    <xf numFmtId="0" fontId="7" fillId="0" borderId="0" xfId="0" applyFont="1"/>
    <xf numFmtId="0" fontId="4" fillId="2" borderId="2" xfId="0" quotePrefix="1" applyFont="1" applyFill="1" applyBorder="1"/>
    <xf numFmtId="0" fontId="5" fillId="2" borderId="3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2" fillId="3" borderId="5" xfId="0" quotePrefix="1" applyFont="1" applyFill="1" applyBorder="1"/>
    <xf numFmtId="0" fontId="3" fillId="3" borderId="6" xfId="0" applyFont="1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/>
    <xf numFmtId="0" fontId="9" fillId="0" borderId="0" xfId="0" applyFont="1" applyFill="1"/>
    <xf numFmtId="0" fontId="9" fillId="0" borderId="0" xfId="0" applyFont="1"/>
    <xf numFmtId="0" fontId="10" fillId="0" borderId="0" xfId="0" applyFont="1"/>
    <xf numFmtId="0" fontId="9" fillId="0" borderId="1" xfId="0" applyFont="1" applyBorder="1"/>
    <xf numFmtId="0" fontId="9" fillId="0" borderId="8" xfId="0" applyFont="1" applyBorder="1"/>
    <xf numFmtId="0" fontId="11" fillId="0" borderId="9" xfId="0" applyFont="1" applyBorder="1"/>
    <xf numFmtId="0" fontId="9" fillId="0" borderId="10" xfId="0" applyFont="1" applyBorder="1"/>
    <xf numFmtId="0" fontId="11" fillId="0" borderId="11" xfId="0" applyFont="1" applyBorder="1"/>
    <xf numFmtId="0" fontId="9" fillId="0" borderId="0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9" xfId="0" applyFont="1" applyBorder="1"/>
    <xf numFmtId="0" fontId="7" fillId="0" borderId="1" xfId="0" applyFont="1" applyBorder="1"/>
    <xf numFmtId="0" fontId="7" fillId="0" borderId="8" xfId="0" applyFont="1" applyBorder="1"/>
    <xf numFmtId="0" fontId="9" fillId="0" borderId="3" xfId="0" applyFont="1" applyBorder="1"/>
    <xf numFmtId="0" fontId="12" fillId="0" borderId="0" xfId="0" applyFont="1"/>
    <xf numFmtId="0" fontId="0" fillId="0" borderId="0" xfId="0" applyAlignment="1">
      <alignment horizontal="center"/>
    </xf>
    <xf numFmtId="0" fontId="0" fillId="0" borderId="3" xfId="0" applyBorder="1"/>
    <xf numFmtId="0" fontId="14" fillId="0" borderId="0" xfId="0" applyFont="1"/>
    <xf numFmtId="0" fontId="8" fillId="0" borderId="0" xfId="0" applyFont="1" applyFill="1" applyBorder="1"/>
    <xf numFmtId="0" fontId="9" fillId="0" borderId="0" xfId="0" quotePrefix="1" applyFont="1"/>
    <xf numFmtId="1" fontId="11" fillId="2" borderId="12" xfId="0" applyNumberFormat="1" applyFont="1" applyFill="1" applyBorder="1" applyAlignment="1">
      <alignment horizontal="right"/>
    </xf>
    <xf numFmtId="0" fontId="7" fillId="0" borderId="0" xfId="0" quotePrefix="1" applyFont="1" applyFill="1"/>
    <xf numFmtId="1" fontId="11" fillId="0" borderId="0" xfId="0" applyNumberFormat="1" applyFont="1" applyFill="1" applyBorder="1" applyAlignment="1">
      <alignment horizontal="right"/>
    </xf>
    <xf numFmtId="0" fontId="8" fillId="3" borderId="12" xfId="0" applyFont="1" applyFill="1" applyBorder="1" applyAlignment="1">
      <alignment horizontal="center"/>
    </xf>
    <xf numFmtId="183" fontId="11" fillId="2" borderId="12" xfId="0" applyNumberFormat="1" applyFont="1" applyFill="1" applyBorder="1" applyAlignment="1">
      <alignment horizontal="center"/>
    </xf>
    <xf numFmtId="183" fontId="8" fillId="3" borderId="12" xfId="0" applyNumberFormat="1" applyFont="1" applyFill="1" applyBorder="1" applyAlignment="1">
      <alignment horizontal="center"/>
    </xf>
    <xf numFmtId="2" fontId="11" fillId="2" borderId="12" xfId="0" applyNumberFormat="1" applyFont="1" applyFill="1" applyBorder="1" applyAlignment="1">
      <alignment horizontal="center"/>
    </xf>
    <xf numFmtId="182" fontId="11" fillId="2" borderId="12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182" fontId="11" fillId="2" borderId="1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48" fmlaLink="$Q$33" fmlaRange="$N$33:$N$35" noThreeD="1" sel="3" val="0"/>
</file>

<file path=xl/ctrlProps/ctrlProp2.xml><?xml version="1.0" encoding="utf-8"?>
<formControlPr xmlns="http://schemas.microsoft.com/office/spreadsheetml/2009/9/main" objectType="Drop" dropLines="5" dropStyle="combo" dx="48" fmlaLink="$Q$34" fmlaRange="$N$33:$N$35" noThreeD="1" sel="2" val="0"/>
</file>

<file path=xl/ctrlProps/ctrlProp3.xml><?xml version="1.0" encoding="utf-8"?>
<formControlPr xmlns="http://schemas.microsoft.com/office/spreadsheetml/2009/9/main" objectType="Drop" dropLines="16" dropStyle="combo" dx="48" fmlaLink="Données!$B$21" fmlaRange="Données!$A$3:$A$19" noThreeD="1" sel="3" val="0"/>
</file>

<file path=xl/ctrlProps/ctrlProp4.xml><?xml version="1.0" encoding="utf-8"?>
<formControlPr xmlns="http://schemas.microsoft.com/office/spreadsheetml/2009/9/main" objectType="Drop" dropLines="16" dropStyle="combo" dx="48" fmlaLink="Données!$B$30" fmlaRange="Données!$A$26:$A$28" noThreeD="1" sel="3" val="0"/>
</file>

<file path=xl/ctrlProps/ctrlProp5.xml><?xml version="1.0" encoding="utf-8"?>
<formControlPr xmlns="http://schemas.microsoft.com/office/spreadsheetml/2009/9/main" objectType="Drop" dropLines="16" dropStyle="combo" dx="48" fmlaLink="Données!$B$41" fmlaRange="Données!$A$38:$A$39" noThreeD="1" sel="2" val="0"/>
</file>

<file path=xl/ctrlProps/ctrlProp6.xml><?xml version="1.0" encoding="utf-8"?>
<formControlPr xmlns="http://schemas.microsoft.com/office/spreadsheetml/2009/9/main" objectType="Scroll" dx="15" fmlaLink="Données!$B$42" horiz="1" max="35" min="10" page="5" val="3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4</xdr:col>
          <xdr:colOff>0</xdr:colOff>
          <xdr:row>29</xdr:row>
          <xdr:rowOff>198120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44322CC-06B6-4AAA-9579-022764797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9</xdr:col>
          <xdr:colOff>0</xdr:colOff>
          <xdr:row>29</xdr:row>
          <xdr:rowOff>198120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8206EF1-8355-4194-9411-7974CD49B0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30480</xdr:rowOff>
        </xdr:from>
        <xdr:to>
          <xdr:col>4</xdr:col>
          <xdr:colOff>487680</xdr:colOff>
          <xdr:row>19</xdr:row>
          <xdr:rowOff>228600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EB4C159-CF9D-47E2-B770-1D0CD65548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7620</xdr:rowOff>
        </xdr:from>
        <xdr:to>
          <xdr:col>4</xdr:col>
          <xdr:colOff>0</xdr:colOff>
          <xdr:row>24</xdr:row>
          <xdr:rowOff>209550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12B14B0-3299-410E-A08E-FD67C44B7C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880110</xdr:colOff>
          <xdr:row>12</xdr:row>
          <xdr:rowOff>0</xdr:rowOff>
        </xdr:from>
        <xdr:to>
          <xdr:col>3</xdr:col>
          <xdr:colOff>1196340</xdr:colOff>
          <xdr:row>12</xdr:row>
          <xdr:rowOff>198120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F06434C-4F0C-4926-8A2A-851682611C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7</xdr:col>
          <xdr:colOff>384810</xdr:colOff>
          <xdr:row>18</xdr:row>
          <xdr:rowOff>0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F4FA6BFB-05C9-4D8B-8101-A2A11A69B0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365760</xdr:colOff>
      <xdr:row>49</xdr:row>
      <xdr:rowOff>137160</xdr:rowOff>
    </xdr:from>
    <xdr:to>
      <xdr:col>3</xdr:col>
      <xdr:colOff>323850</xdr:colOff>
      <xdr:row>51</xdr:row>
      <xdr:rowOff>64770</xdr:rowOff>
    </xdr:to>
    <xdr:sp macro="[0]!Macro2" textlink="">
      <xdr:nvSpPr>
        <xdr:cNvPr id="1032" name="Texte 10">
          <a:extLst>
            <a:ext uri="{FF2B5EF4-FFF2-40B4-BE49-F238E27FC236}">
              <a16:creationId xmlns:a16="http://schemas.microsoft.com/office/drawing/2014/main" id="{76C3BD42-1B03-47C7-B8C3-B0328CB01D69}"/>
            </a:ext>
          </a:extLst>
        </xdr:cNvPr>
        <xdr:cNvSpPr txBox="1">
          <a:spLocks noChangeArrowheads="1"/>
        </xdr:cNvSpPr>
      </xdr:nvSpPr>
      <xdr:spPr bwMode="auto">
        <a:xfrm>
          <a:off x="483870" y="8351520"/>
          <a:ext cx="1581150" cy="2400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fr-B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Enregistrer sous ...</a:t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8</xdr:col>
      <xdr:colOff>57150</xdr:colOff>
      <xdr:row>51</xdr:row>
      <xdr:rowOff>83820</xdr:rowOff>
    </xdr:to>
    <xdr:sp macro="[0]!Macro1" textlink="">
      <xdr:nvSpPr>
        <xdr:cNvPr id="1033" name="Texte 11">
          <a:extLst>
            <a:ext uri="{FF2B5EF4-FFF2-40B4-BE49-F238E27FC236}">
              <a16:creationId xmlns:a16="http://schemas.microsoft.com/office/drawing/2014/main" id="{E372C946-0BEA-42FD-8AB0-99921EA3D0B3}"/>
            </a:ext>
          </a:extLst>
        </xdr:cNvPr>
        <xdr:cNvSpPr txBox="1">
          <a:spLocks noChangeArrowheads="1"/>
        </xdr:cNvSpPr>
      </xdr:nvSpPr>
      <xdr:spPr bwMode="auto">
        <a:xfrm>
          <a:off x="3669030" y="8370570"/>
          <a:ext cx="1520190" cy="2400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fr-B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Imprimer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2:Q49"/>
  <sheetViews>
    <sheetView showGridLines="0" showRowColHeaders="0" tabSelected="1" workbookViewId="0">
      <selection activeCell="F28" sqref="F28"/>
    </sheetView>
  </sheetViews>
  <sheetFormatPr baseColWidth="10" defaultRowHeight="12.3" x14ac:dyDescent="0.4"/>
  <cols>
    <col min="1" max="1" width="1.71875" customWidth="1"/>
    <col min="3" max="3" width="13" customWidth="1"/>
    <col min="4" max="4" width="17.5546875" customWidth="1"/>
    <col min="5" max="5" width="7.27734375" customWidth="1"/>
    <col min="6" max="6" width="3.27734375" customWidth="1"/>
    <col min="9" max="9" width="17.5546875" customWidth="1"/>
    <col min="10" max="10" width="9.71875" customWidth="1"/>
    <col min="11" max="11" width="1.71875" customWidth="1"/>
  </cols>
  <sheetData>
    <row r="2" spans="2:7" ht="17.7" x14ac:dyDescent="0.6">
      <c r="B2" s="2" t="s">
        <v>92</v>
      </c>
    </row>
    <row r="3" spans="2:7" ht="17.7" x14ac:dyDescent="0.6">
      <c r="B3" s="2"/>
    </row>
    <row r="4" spans="2:7" x14ac:dyDescent="0.4">
      <c r="B4" s="44" t="s">
        <v>82</v>
      </c>
    </row>
    <row r="5" spans="2:7" x14ac:dyDescent="0.4">
      <c r="B5" s="44" t="s">
        <v>93</v>
      </c>
    </row>
    <row r="6" spans="2:7" x14ac:dyDescent="0.4">
      <c r="B6" s="44" t="s">
        <v>83</v>
      </c>
    </row>
    <row r="7" spans="2:7" x14ac:dyDescent="0.4">
      <c r="B7" s="44" t="s">
        <v>84</v>
      </c>
    </row>
    <row r="8" spans="2:7" x14ac:dyDescent="0.4">
      <c r="B8" s="44"/>
    </row>
    <row r="9" spans="2:7" x14ac:dyDescent="0.4">
      <c r="B9" s="44" t="s">
        <v>85</v>
      </c>
    </row>
    <row r="10" spans="2:7" x14ac:dyDescent="0.4">
      <c r="B10" s="15" t="s">
        <v>16</v>
      </c>
      <c r="C10" s="16"/>
      <c r="D10" s="16"/>
      <c r="E10" s="17"/>
      <c r="F10" s="18"/>
      <c r="G10" s="19"/>
    </row>
    <row r="11" spans="2:7" x14ac:dyDescent="0.4">
      <c r="B11" s="10" t="s">
        <v>17</v>
      </c>
      <c r="C11" s="11"/>
      <c r="D11" s="11"/>
      <c r="E11" s="12"/>
      <c r="F11" s="13"/>
      <c r="G11" s="14"/>
    </row>
    <row r="12" spans="2:7" ht="9" customHeight="1" x14ac:dyDescent="0.4">
      <c r="B12" s="3"/>
      <c r="C12" s="4"/>
      <c r="D12" s="4"/>
      <c r="E12" s="5"/>
      <c r="F12" s="6"/>
    </row>
    <row r="13" spans="2:7" ht="16.5" customHeight="1" x14ac:dyDescent="0.4">
      <c r="B13" s="8" t="s">
        <v>65</v>
      </c>
      <c r="C13" s="4"/>
      <c r="D13" s="4"/>
      <c r="E13" s="5"/>
      <c r="F13" s="6"/>
    </row>
    <row r="14" spans="2:7" ht="15.75" customHeight="1" x14ac:dyDescent="0.4">
      <c r="B14" s="44" t="s">
        <v>68</v>
      </c>
      <c r="C14" s="4"/>
      <c r="D14" s="4"/>
      <c r="E14" s="5"/>
      <c r="F14" s="6"/>
    </row>
    <row r="15" spans="2:7" ht="10.5" customHeight="1" x14ac:dyDescent="0.4">
      <c r="B15" s="44" t="s">
        <v>72</v>
      </c>
      <c r="C15" s="4"/>
      <c r="D15" s="4"/>
      <c r="E15" s="5"/>
      <c r="F15" s="6"/>
    </row>
    <row r="16" spans="2:7" ht="10.5" customHeight="1" x14ac:dyDescent="0.4">
      <c r="B16" s="44" t="s">
        <v>73</v>
      </c>
      <c r="C16" s="4"/>
      <c r="D16" s="4"/>
      <c r="E16" s="5"/>
      <c r="F16" s="6"/>
    </row>
    <row r="17" spans="2:17" ht="8.25" customHeight="1" x14ac:dyDescent="0.4">
      <c r="B17" s="21"/>
      <c r="C17" s="4"/>
      <c r="D17" s="4"/>
      <c r="E17" s="5"/>
      <c r="F17" s="6"/>
    </row>
    <row r="18" spans="2:17" ht="15.75" customHeight="1" x14ac:dyDescent="0.4">
      <c r="B18" s="46" t="s">
        <v>71</v>
      </c>
      <c r="C18" s="4"/>
      <c r="D18" s="4"/>
      <c r="E18" s="5"/>
      <c r="F18" s="6"/>
      <c r="G18" s="43"/>
      <c r="H18" s="45">
        <f>IF(Données!B41=1,Données!B42,0)</f>
        <v>0</v>
      </c>
      <c r="I18" s="30" t="s">
        <v>69</v>
      </c>
    </row>
    <row r="19" spans="2:17" ht="16.5" customHeight="1" x14ac:dyDescent="0.4">
      <c r="B19" s="46"/>
      <c r="C19" s="4"/>
      <c r="D19" s="4"/>
      <c r="E19" s="5"/>
      <c r="F19" s="6"/>
      <c r="G19" s="43"/>
      <c r="H19" s="47"/>
      <c r="I19" s="31"/>
    </row>
    <row r="20" spans="2:17" ht="18.75" customHeight="1" x14ac:dyDescent="0.4">
      <c r="B20" s="8" t="s">
        <v>74</v>
      </c>
      <c r="C20" s="7"/>
      <c r="D20" s="43"/>
      <c r="F20" s="20"/>
      <c r="G20" s="8"/>
      <c r="H20" s="21"/>
      <c r="I20" s="22"/>
      <c r="J20" s="21"/>
    </row>
    <row r="21" spans="2:17" ht="12.75" customHeight="1" x14ac:dyDescent="0.4">
      <c r="B21" s="8" t="s">
        <v>19</v>
      </c>
      <c r="C21" s="7"/>
      <c r="D21" s="48">
        <v>1</v>
      </c>
      <c r="E21" s="8" t="s">
        <v>1</v>
      </c>
      <c r="F21" s="20"/>
      <c r="G21" s="21"/>
      <c r="H21" s="21"/>
      <c r="I21" s="22"/>
      <c r="J21" s="21"/>
    </row>
    <row r="22" spans="2:17" x14ac:dyDescent="0.4">
      <c r="B22" s="9" t="s">
        <v>94</v>
      </c>
      <c r="D22" s="48">
        <v>134</v>
      </c>
      <c r="E22" s="9" t="s">
        <v>4</v>
      </c>
      <c r="G22" s="21" t="s">
        <v>23</v>
      </c>
      <c r="H22" s="21"/>
      <c r="I22" s="21"/>
      <c r="J22" s="21"/>
    </row>
    <row r="23" spans="2:17" x14ac:dyDescent="0.4">
      <c r="B23" s="9" t="s">
        <v>2</v>
      </c>
      <c r="D23" s="48">
        <v>20</v>
      </c>
      <c r="E23" s="9" t="s">
        <v>4</v>
      </c>
      <c r="G23" s="21"/>
      <c r="H23" s="21"/>
      <c r="I23" s="21"/>
      <c r="J23" s="21"/>
    </row>
    <row r="24" spans="2:17" x14ac:dyDescent="0.4">
      <c r="B24" s="9" t="s">
        <v>21</v>
      </c>
      <c r="D24" s="48">
        <v>8760</v>
      </c>
      <c r="E24" s="9" t="s">
        <v>5</v>
      </c>
      <c r="G24" s="21" t="s">
        <v>24</v>
      </c>
      <c r="H24" s="21"/>
      <c r="I24" s="21"/>
      <c r="J24" s="21"/>
    </row>
    <row r="25" spans="2:17" ht="17.25" customHeight="1" x14ac:dyDescent="0.4">
      <c r="B25" s="9" t="s">
        <v>56</v>
      </c>
      <c r="D25" s="43"/>
      <c r="E25" s="9"/>
      <c r="G25" s="21"/>
      <c r="H25" s="21"/>
      <c r="I25" s="21"/>
      <c r="J25" s="21"/>
    </row>
    <row r="26" spans="2:17" ht="15" customHeight="1" x14ac:dyDescent="0.4">
      <c r="B26" s="9" t="s">
        <v>7</v>
      </c>
      <c r="D26" s="48">
        <v>0.22</v>
      </c>
      <c r="E26" s="9" t="str">
        <f>IF(Données!B30=1,"Euro/litre",IF(Données!B30=2,"Euro/m³","Euro/kWh"))</f>
        <v>Euro/kWh</v>
      </c>
      <c r="G26" s="21" t="s">
        <v>75</v>
      </c>
      <c r="H26" s="21"/>
      <c r="I26" s="21"/>
      <c r="J26" s="21"/>
    </row>
    <row r="27" spans="2:17" ht="15" customHeight="1" x14ac:dyDescent="0.4">
      <c r="B27" s="9"/>
      <c r="E27" s="9"/>
      <c r="G27" s="21" t="s">
        <v>76</v>
      </c>
      <c r="H27" s="21"/>
      <c r="I27" s="21"/>
      <c r="J27" s="21"/>
    </row>
    <row r="28" spans="2:17" ht="18.75" customHeight="1" x14ac:dyDescent="0.4">
      <c r="D28" s="21"/>
      <c r="E28" s="21"/>
      <c r="F28" s="21"/>
      <c r="H28" s="21"/>
      <c r="I28" s="21"/>
      <c r="J28" s="21"/>
    </row>
    <row r="29" spans="2:17" x14ac:dyDescent="0.4">
      <c r="B29" s="25" t="s">
        <v>9</v>
      </c>
      <c r="C29" s="23"/>
      <c r="D29" s="23"/>
      <c r="E29" s="24"/>
      <c r="F29" s="21"/>
      <c r="G29" s="25" t="s">
        <v>10</v>
      </c>
      <c r="H29" s="23"/>
      <c r="I29" s="23"/>
      <c r="J29" s="24"/>
    </row>
    <row r="30" spans="2:17" ht="16.5" customHeight="1" x14ac:dyDescent="0.4">
      <c r="B30" s="27"/>
      <c r="C30" s="28"/>
      <c r="D30" s="23"/>
      <c r="E30" s="26"/>
      <c r="F30" s="21"/>
      <c r="G30" s="27"/>
      <c r="H30" s="28"/>
      <c r="I30" s="23"/>
      <c r="J30" s="26"/>
    </row>
    <row r="31" spans="2:17" x14ac:dyDescent="0.4">
      <c r="B31" s="30" t="s">
        <v>0</v>
      </c>
      <c r="C31" s="28"/>
      <c r="D31" s="49">
        <f>INDEX(N33:P37,Q33,3)</f>
        <v>0.04</v>
      </c>
      <c r="E31" s="29" t="s">
        <v>3</v>
      </c>
      <c r="F31" s="21"/>
      <c r="G31" s="30" t="s">
        <v>0</v>
      </c>
      <c r="H31" s="31"/>
      <c r="I31" s="49">
        <f>INDEX(N33:P37,Q34,3)</f>
        <v>0.04</v>
      </c>
      <c r="J31" s="29" t="s">
        <v>3</v>
      </c>
    </row>
    <row r="32" spans="2:17" x14ac:dyDescent="0.4">
      <c r="B32" s="30" t="s">
        <v>8</v>
      </c>
      <c r="C32" s="28"/>
      <c r="D32" s="50">
        <v>0.01</v>
      </c>
      <c r="E32" s="29" t="s">
        <v>1</v>
      </c>
      <c r="F32" s="21"/>
      <c r="G32" s="30" t="s">
        <v>8</v>
      </c>
      <c r="H32" s="31"/>
      <c r="I32" s="48">
        <v>0.03</v>
      </c>
      <c r="J32" s="29" t="s">
        <v>1</v>
      </c>
      <c r="N32" s="39" t="s">
        <v>26</v>
      </c>
      <c r="O32" s="39"/>
      <c r="P32" s="39" t="s">
        <v>27</v>
      </c>
      <c r="Q32" s="39" t="s">
        <v>28</v>
      </c>
    </row>
    <row r="33" spans="2:17" x14ac:dyDescent="0.4">
      <c r="B33" s="30" t="s">
        <v>22</v>
      </c>
      <c r="C33" s="28"/>
      <c r="D33" s="48">
        <v>5</v>
      </c>
      <c r="E33" s="29" t="s">
        <v>61</v>
      </c>
      <c r="F33" s="21"/>
      <c r="G33" s="30" t="s">
        <v>22</v>
      </c>
      <c r="H33" s="31"/>
      <c r="I33" s="48">
        <v>5</v>
      </c>
      <c r="J33" s="29" t="s">
        <v>61</v>
      </c>
      <c r="N33" t="s">
        <v>29</v>
      </c>
      <c r="P33" s="40" t="s">
        <v>30</v>
      </c>
      <c r="Q33">
        <v>3</v>
      </c>
    </row>
    <row r="34" spans="2:17" x14ac:dyDescent="0.4">
      <c r="B34" s="30" t="s">
        <v>32</v>
      </c>
      <c r="C34" s="28"/>
      <c r="D34" s="51">
        <f>IF(D31="aucun",10*3.1416*Données!B22,3.1416/((LN((Données!B22+2*D32)/Données!B22)/(2*D31))+1/(10*(Données!B22+2*D32))))*(1-H18/100)</f>
        <v>0.34688729823541303</v>
      </c>
      <c r="E34" s="29" t="s">
        <v>3</v>
      </c>
      <c r="F34" s="21"/>
      <c r="G34" s="30" t="s">
        <v>32</v>
      </c>
      <c r="H34" s="31"/>
      <c r="I34" s="51">
        <f>IF(I31="aucun",10*3.1416*Données!B22,3.1416/((LN((Données!B22+2*I32)/Données!B22)/(2*I31))+1/(10*(Données!B22+2*I32))))*(1-H18/100)</f>
        <v>0.19914656611991632</v>
      </c>
      <c r="J34" s="29" t="s">
        <v>3</v>
      </c>
      <c r="N34" t="s">
        <v>31</v>
      </c>
      <c r="P34">
        <v>0.04</v>
      </c>
      <c r="Q34">
        <v>2</v>
      </c>
    </row>
    <row r="35" spans="2:17" x14ac:dyDescent="0.4">
      <c r="B35" s="30" t="s">
        <v>18</v>
      </c>
      <c r="C35" s="28"/>
      <c r="D35" s="52">
        <f>+D34*($D$22-$D$23)</f>
        <v>39.545151998837085</v>
      </c>
      <c r="E35" s="29" t="s">
        <v>20</v>
      </c>
      <c r="F35" s="21"/>
      <c r="G35" s="30" t="s">
        <v>18</v>
      </c>
      <c r="H35" s="31"/>
      <c r="I35" s="52">
        <f>+I34*($D$22-$D$23)</f>
        <v>22.70270853767046</v>
      </c>
      <c r="J35" s="29" t="s">
        <v>20</v>
      </c>
      <c r="N35" t="s">
        <v>95</v>
      </c>
      <c r="P35">
        <v>0.04</v>
      </c>
    </row>
    <row r="36" spans="2:17" x14ac:dyDescent="0.4">
      <c r="B36" s="30" t="s">
        <v>11</v>
      </c>
      <c r="C36" s="28"/>
      <c r="D36" s="52">
        <f>+$D$24*D35*$D$21/1000</f>
        <v>346.41553150981287</v>
      </c>
      <c r="E36" s="29" t="s">
        <v>6</v>
      </c>
      <c r="F36" s="21"/>
      <c r="G36" s="30" t="s">
        <v>11</v>
      </c>
      <c r="H36" s="31"/>
      <c r="I36" s="52">
        <f>+$D$24*I35*$D$21/1000</f>
        <v>198.87572678999322</v>
      </c>
      <c r="J36" s="29" t="s">
        <v>6</v>
      </c>
    </row>
    <row r="37" spans="2:17" x14ac:dyDescent="0.4">
      <c r="B37" s="33" t="s">
        <v>25</v>
      </c>
      <c r="C37" s="38"/>
      <c r="D37" s="51">
        <f>IF(Données!$B$30=3,+D36*$D$26,+D36*$D$26/10)</f>
        <v>76.211416932158826</v>
      </c>
      <c r="E37" s="32" t="s">
        <v>12</v>
      </c>
      <c r="F37" s="21"/>
      <c r="G37" s="33" t="s">
        <v>25</v>
      </c>
      <c r="H37" s="34"/>
      <c r="I37" s="51">
        <f>IF(Données!$B$30=3,+I36*$D$26,+I36*$D$26/10)</f>
        <v>43.752659893798509</v>
      </c>
      <c r="J37" s="32" t="s">
        <v>12</v>
      </c>
    </row>
    <row r="38" spans="2:17" x14ac:dyDescent="0.4">
      <c r="B38" s="31"/>
      <c r="C38" s="28"/>
      <c r="D38" s="21"/>
      <c r="E38" s="31"/>
      <c r="F38" s="21"/>
      <c r="G38" s="31"/>
      <c r="H38" s="31"/>
      <c r="I38" s="21"/>
      <c r="J38" s="31"/>
    </row>
    <row r="39" spans="2:17" ht="13.5" customHeight="1" x14ac:dyDescent="0.4">
      <c r="B39" s="21" t="s">
        <v>33</v>
      </c>
      <c r="C39" s="21"/>
      <c r="D39" s="21"/>
      <c r="E39" s="21"/>
      <c r="F39" s="21"/>
      <c r="G39" s="21"/>
      <c r="H39" s="21"/>
      <c r="I39" s="21"/>
      <c r="J39" s="21"/>
    </row>
    <row r="40" spans="2:17" ht="12.75" customHeight="1" x14ac:dyDescent="0.4">
      <c r="B40" s="21" t="s">
        <v>34</v>
      </c>
      <c r="C40" s="21"/>
      <c r="D40" s="21"/>
      <c r="E40" s="21"/>
      <c r="F40" s="21"/>
      <c r="G40" s="21"/>
      <c r="H40" s="21"/>
      <c r="I40" s="21"/>
      <c r="J40" s="21"/>
    </row>
    <row r="41" spans="2:17" x14ac:dyDescent="0.4">
      <c r="B41" s="21"/>
      <c r="C41" s="21"/>
      <c r="D41" s="21"/>
      <c r="E41" s="21"/>
      <c r="F41" s="21"/>
    </row>
    <row r="42" spans="2:17" x14ac:dyDescent="0.4">
      <c r="B42" s="21"/>
      <c r="C42" s="21"/>
      <c r="D42" s="35" t="s">
        <v>15</v>
      </c>
      <c r="E42" s="36"/>
      <c r="F42" s="1"/>
      <c r="G42" s="53">
        <f>+(D37-I37)*30</f>
        <v>973.76271115080954</v>
      </c>
      <c r="H42" s="37" t="s">
        <v>14</v>
      </c>
    </row>
    <row r="43" spans="2:17" x14ac:dyDescent="0.4">
      <c r="D43" s="33" t="s">
        <v>13</v>
      </c>
      <c r="E43" s="34"/>
      <c r="F43" s="41"/>
      <c r="G43" s="54">
        <f>IF(G42=0,"-",(Données!B35-Données!B34)*D21/(D37-I37))</f>
        <v>0</v>
      </c>
      <c r="H43" s="32" t="s">
        <v>64</v>
      </c>
    </row>
    <row r="46" spans="2:17" x14ac:dyDescent="0.4">
      <c r="B46" s="42" t="s">
        <v>81</v>
      </c>
    </row>
    <row r="48" spans="2:17" ht="12.6" x14ac:dyDescent="0.45">
      <c r="C48" s="55" t="s">
        <v>77</v>
      </c>
      <c r="E48" s="55"/>
      <c r="F48" s="56" t="s">
        <v>78</v>
      </c>
    </row>
    <row r="49" spans="3:6" ht="12.6" x14ac:dyDescent="0.45">
      <c r="C49" s="57" t="s">
        <v>79</v>
      </c>
      <c r="F49" s="56" t="s">
        <v>80</v>
      </c>
    </row>
  </sheetData>
  <phoneticPr fontId="15" type="noConversion"/>
  <pageMargins left="0.78740157499999996" right="0.78740157499999996" top="0.984251969" bottom="0.984251969" header="0.4921259845" footer="0.4921259845"/>
  <pageSetup paperSize="9" scale="81" orientation="portrait" verticalDpi="35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4</xdr:col>
                    <xdr:colOff>0</xdr:colOff>
                    <xdr:row>29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9</xdr:col>
                    <xdr:colOff>0</xdr:colOff>
                    <xdr:row>29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locked="0" defaultSize="0" autoLine="0" autoPict="0">
                <anchor moveWithCells="1">
                  <from>
                    <xdr:col>3</xdr:col>
                    <xdr:colOff>0</xdr:colOff>
                    <xdr:row>19</xdr:row>
                    <xdr:rowOff>30480</xdr:rowOff>
                  </from>
                  <to>
                    <xdr:col>4</xdr:col>
                    <xdr:colOff>487680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locked="0" defaultSize="0" autoLine="0" autoPict="0">
                <anchor moveWithCells="1">
                  <from>
                    <xdr:col>3</xdr:col>
                    <xdr:colOff>0</xdr:colOff>
                    <xdr:row>24</xdr:row>
                    <xdr:rowOff>7620</xdr:rowOff>
                  </from>
                  <to>
                    <xdr:col>4</xdr:col>
                    <xdr:colOff>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locked="0" defaultSize="0" autoLine="0" autoPict="0">
                <anchor moveWithCells="1">
                  <from>
                    <xdr:col>2</xdr:col>
                    <xdr:colOff>880110</xdr:colOff>
                    <xdr:row>12</xdr:row>
                    <xdr:rowOff>0</xdr:rowOff>
                  </from>
                  <to>
                    <xdr:col>3</xdr:col>
                    <xdr:colOff>1196340</xdr:colOff>
                    <xdr:row>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Scroll Bar 7">
              <controlPr defaultSiz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384810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51"/>
  <sheetViews>
    <sheetView topLeftCell="A25" workbookViewId="0">
      <selection activeCell="B42" sqref="B42"/>
    </sheetView>
  </sheetViews>
  <sheetFormatPr baseColWidth="10" defaultRowHeight="12.3" x14ac:dyDescent="0.4"/>
  <sheetData>
    <row r="1" spans="1:15" x14ac:dyDescent="0.4">
      <c r="A1" t="s">
        <v>35</v>
      </c>
    </row>
    <row r="2" spans="1:15" ht="12.6" thickBot="1" x14ac:dyDescent="0.45">
      <c r="D2" t="s">
        <v>41</v>
      </c>
      <c r="E2" t="s">
        <v>1</v>
      </c>
      <c r="F2" t="s">
        <v>91</v>
      </c>
    </row>
    <row r="3" spans="1:15" ht="16.5" customHeight="1" thickBot="1" x14ac:dyDescent="0.6">
      <c r="A3" t="s">
        <v>44</v>
      </c>
      <c r="D3">
        <v>17</v>
      </c>
      <c r="E3">
        <f>D3/1000</f>
        <v>1.7000000000000001E-2</v>
      </c>
      <c r="F3">
        <v>20</v>
      </c>
      <c r="I3" s="60">
        <v>10</v>
      </c>
      <c r="J3" s="61">
        <v>25</v>
      </c>
      <c r="K3" s="61">
        <v>30</v>
      </c>
      <c r="M3" s="60">
        <v>10</v>
      </c>
      <c r="N3" s="61">
        <v>25</v>
      </c>
      <c r="O3" s="61">
        <v>40</v>
      </c>
    </row>
    <row r="4" spans="1:15" ht="16.5" customHeight="1" thickBot="1" x14ac:dyDescent="0.6">
      <c r="A4" t="s">
        <v>45</v>
      </c>
      <c r="D4">
        <v>21</v>
      </c>
      <c r="E4">
        <f t="shared" ref="E4:E19" si="0">D4/1000</f>
        <v>2.1000000000000001E-2</v>
      </c>
      <c r="F4">
        <v>20</v>
      </c>
      <c r="I4" s="58">
        <v>15</v>
      </c>
      <c r="J4" s="59">
        <v>25</v>
      </c>
      <c r="K4" s="59">
        <v>30</v>
      </c>
      <c r="M4" s="58">
        <v>15</v>
      </c>
      <c r="N4" s="59">
        <v>25</v>
      </c>
      <c r="O4" s="59">
        <v>40</v>
      </c>
    </row>
    <row r="5" spans="1:15" ht="15.6" thickBot="1" x14ac:dyDescent="0.6">
      <c r="A5" t="s">
        <v>46</v>
      </c>
      <c r="D5">
        <v>27</v>
      </c>
      <c r="E5">
        <f t="shared" si="0"/>
        <v>2.7E-2</v>
      </c>
      <c r="F5">
        <v>20</v>
      </c>
      <c r="I5" s="58">
        <v>20</v>
      </c>
      <c r="J5" s="59">
        <v>25</v>
      </c>
      <c r="K5" s="59">
        <v>40</v>
      </c>
      <c r="M5" s="58">
        <v>20</v>
      </c>
      <c r="N5" s="59">
        <v>30</v>
      </c>
      <c r="O5" s="59">
        <v>40</v>
      </c>
    </row>
    <row r="6" spans="1:15" ht="15.6" thickBot="1" x14ac:dyDescent="0.6">
      <c r="A6" t="s">
        <v>47</v>
      </c>
      <c r="D6">
        <v>34</v>
      </c>
      <c r="E6">
        <f t="shared" si="0"/>
        <v>3.4000000000000002E-2</v>
      </c>
      <c r="F6">
        <v>30</v>
      </c>
      <c r="I6" s="58">
        <v>25</v>
      </c>
      <c r="J6" s="59">
        <v>25</v>
      </c>
      <c r="K6" s="59">
        <v>40</v>
      </c>
      <c r="M6" s="58">
        <v>25</v>
      </c>
      <c r="N6" s="59">
        <v>30</v>
      </c>
      <c r="O6" s="59">
        <v>50</v>
      </c>
    </row>
    <row r="7" spans="1:15" ht="15.6" thickBot="1" x14ac:dyDescent="0.6">
      <c r="A7" t="s">
        <v>48</v>
      </c>
      <c r="D7">
        <v>42</v>
      </c>
      <c r="E7">
        <f t="shared" si="0"/>
        <v>4.2000000000000003E-2</v>
      </c>
      <c r="F7">
        <v>30</v>
      </c>
      <c r="I7" s="58">
        <v>32</v>
      </c>
      <c r="J7" s="59">
        <v>30</v>
      </c>
      <c r="K7" s="59">
        <v>40</v>
      </c>
      <c r="M7" s="58">
        <v>32</v>
      </c>
      <c r="N7" s="59">
        <v>40</v>
      </c>
      <c r="O7" s="59">
        <v>50</v>
      </c>
    </row>
    <row r="8" spans="1:15" ht="15.6" thickBot="1" x14ac:dyDescent="0.6">
      <c r="A8" t="s">
        <v>49</v>
      </c>
      <c r="D8">
        <v>48</v>
      </c>
      <c r="E8">
        <f t="shared" si="0"/>
        <v>4.8000000000000001E-2</v>
      </c>
      <c r="F8">
        <v>48</v>
      </c>
      <c r="I8" s="58">
        <v>40</v>
      </c>
      <c r="J8" s="59">
        <v>30</v>
      </c>
      <c r="K8" s="59">
        <v>50</v>
      </c>
      <c r="M8" s="58">
        <v>40</v>
      </c>
      <c r="N8" s="59">
        <v>40</v>
      </c>
      <c r="O8" s="59">
        <v>50</v>
      </c>
    </row>
    <row r="9" spans="1:15" ht="15.6" thickBot="1" x14ac:dyDescent="0.6">
      <c r="A9" t="s">
        <v>50</v>
      </c>
      <c r="D9">
        <v>60</v>
      </c>
      <c r="E9">
        <f t="shared" si="0"/>
        <v>0.06</v>
      </c>
      <c r="F9">
        <v>60</v>
      </c>
      <c r="I9" s="58">
        <v>50</v>
      </c>
      <c r="J9" s="59">
        <v>30</v>
      </c>
      <c r="K9" s="59">
        <v>50</v>
      </c>
      <c r="M9" s="58">
        <v>50</v>
      </c>
      <c r="N9" s="59">
        <v>40</v>
      </c>
      <c r="O9" s="59">
        <v>50</v>
      </c>
    </row>
    <row r="10" spans="1:15" ht="15.6" thickBot="1" x14ac:dyDescent="0.6">
      <c r="A10" t="s">
        <v>51</v>
      </c>
      <c r="D10">
        <v>76</v>
      </c>
      <c r="E10">
        <f t="shared" si="0"/>
        <v>7.5999999999999998E-2</v>
      </c>
      <c r="F10">
        <v>76</v>
      </c>
      <c r="I10" s="58">
        <v>65</v>
      </c>
      <c r="J10" s="59">
        <v>40</v>
      </c>
      <c r="K10" s="59">
        <v>50</v>
      </c>
      <c r="M10" s="58">
        <v>65</v>
      </c>
      <c r="N10" s="59">
        <v>40</v>
      </c>
      <c r="O10" s="59">
        <v>60</v>
      </c>
    </row>
    <row r="11" spans="1:15" ht="15.6" thickBot="1" x14ac:dyDescent="0.6">
      <c r="A11" t="s">
        <v>52</v>
      </c>
      <c r="D11">
        <v>89</v>
      </c>
      <c r="E11">
        <f t="shared" si="0"/>
        <v>8.8999999999999996E-2</v>
      </c>
      <c r="F11">
        <v>89</v>
      </c>
      <c r="I11" s="58">
        <v>80</v>
      </c>
      <c r="J11" s="59">
        <v>40</v>
      </c>
      <c r="K11" s="59">
        <v>60</v>
      </c>
      <c r="M11" s="58">
        <v>80</v>
      </c>
      <c r="N11" s="59">
        <v>50</v>
      </c>
      <c r="O11" s="59">
        <v>60</v>
      </c>
    </row>
    <row r="12" spans="1:15" ht="15.6" thickBot="1" x14ac:dyDescent="0.6">
      <c r="A12" t="s">
        <v>53</v>
      </c>
      <c r="D12">
        <v>114</v>
      </c>
      <c r="E12">
        <f t="shared" si="0"/>
        <v>0.114</v>
      </c>
      <c r="F12">
        <v>100</v>
      </c>
      <c r="I12" s="58">
        <v>100</v>
      </c>
      <c r="J12" s="59">
        <v>40</v>
      </c>
      <c r="K12" s="59">
        <v>60</v>
      </c>
      <c r="M12" s="58">
        <v>100</v>
      </c>
      <c r="N12" s="59">
        <v>50</v>
      </c>
      <c r="O12" s="59">
        <v>80</v>
      </c>
    </row>
    <row r="13" spans="1:15" ht="15.6" thickBot="1" x14ac:dyDescent="0.6">
      <c r="A13" t="s">
        <v>54</v>
      </c>
      <c r="D13">
        <v>140</v>
      </c>
      <c r="E13">
        <f t="shared" si="0"/>
        <v>0.14000000000000001</v>
      </c>
      <c r="F13">
        <v>100</v>
      </c>
      <c r="I13" s="58">
        <v>125</v>
      </c>
      <c r="J13" s="59">
        <v>50</v>
      </c>
      <c r="K13" s="59">
        <v>60</v>
      </c>
      <c r="M13" s="58">
        <v>125</v>
      </c>
      <c r="N13" s="59">
        <v>60</v>
      </c>
      <c r="O13" s="59">
        <v>80</v>
      </c>
    </row>
    <row r="14" spans="1:15" ht="15.6" thickBot="1" x14ac:dyDescent="0.6">
      <c r="A14" t="s">
        <v>55</v>
      </c>
      <c r="D14">
        <v>165</v>
      </c>
      <c r="E14">
        <f t="shared" si="0"/>
        <v>0.16500000000000001</v>
      </c>
      <c r="F14">
        <v>100</v>
      </c>
      <c r="I14" s="58">
        <v>150</v>
      </c>
      <c r="J14" s="59">
        <v>50</v>
      </c>
      <c r="K14" s="59">
        <v>80</v>
      </c>
      <c r="M14" s="58">
        <v>150</v>
      </c>
      <c r="N14" s="59">
        <v>60</v>
      </c>
      <c r="O14" s="59">
        <v>80</v>
      </c>
    </row>
    <row r="15" spans="1:15" ht="15.6" thickBot="1" x14ac:dyDescent="0.6">
      <c r="A15" t="s">
        <v>36</v>
      </c>
      <c r="D15">
        <v>219</v>
      </c>
      <c r="E15">
        <f t="shared" si="0"/>
        <v>0.219</v>
      </c>
      <c r="F15">
        <v>100</v>
      </c>
      <c r="I15" s="58">
        <v>200</v>
      </c>
      <c r="J15" s="59">
        <v>50</v>
      </c>
      <c r="K15" s="59">
        <v>80</v>
      </c>
      <c r="M15" s="58">
        <v>200</v>
      </c>
      <c r="N15" s="59">
        <v>60</v>
      </c>
      <c r="O15" s="59">
        <v>80</v>
      </c>
    </row>
    <row r="16" spans="1:15" ht="15.6" thickBot="1" x14ac:dyDescent="0.6">
      <c r="A16" t="s">
        <v>37</v>
      </c>
      <c r="D16">
        <v>272</v>
      </c>
      <c r="E16">
        <f t="shared" si="0"/>
        <v>0.27200000000000002</v>
      </c>
      <c r="F16">
        <v>100</v>
      </c>
      <c r="I16" s="58">
        <v>250</v>
      </c>
      <c r="J16" s="59">
        <v>60</v>
      </c>
      <c r="K16" s="59">
        <v>80</v>
      </c>
      <c r="M16" s="58">
        <v>250</v>
      </c>
      <c r="N16" s="59">
        <v>60</v>
      </c>
      <c r="O16" s="59">
        <v>80</v>
      </c>
    </row>
    <row r="17" spans="1:15" ht="15.6" thickBot="1" x14ac:dyDescent="0.6">
      <c r="A17" t="s">
        <v>38</v>
      </c>
      <c r="D17">
        <v>325</v>
      </c>
      <c r="E17">
        <f t="shared" si="0"/>
        <v>0.32500000000000001</v>
      </c>
      <c r="F17">
        <v>100</v>
      </c>
      <c r="I17" s="58">
        <v>300</v>
      </c>
      <c r="J17" s="59">
        <v>60</v>
      </c>
      <c r="K17" s="59">
        <v>80</v>
      </c>
      <c r="M17" s="58">
        <v>300</v>
      </c>
      <c r="N17" s="59">
        <v>80</v>
      </c>
      <c r="O17" s="59">
        <v>100</v>
      </c>
    </row>
    <row r="18" spans="1:15" ht="15.6" thickBot="1" x14ac:dyDescent="0.6">
      <c r="A18" t="s">
        <v>39</v>
      </c>
      <c r="D18">
        <v>378</v>
      </c>
      <c r="E18">
        <f t="shared" si="0"/>
        <v>0.378</v>
      </c>
      <c r="F18">
        <v>100</v>
      </c>
      <c r="I18" s="58">
        <v>350</v>
      </c>
      <c r="J18" s="59">
        <v>60</v>
      </c>
      <c r="K18" s="59">
        <v>80</v>
      </c>
      <c r="M18" s="58">
        <v>350</v>
      </c>
      <c r="N18" s="59">
        <v>80</v>
      </c>
      <c r="O18" s="59">
        <v>100</v>
      </c>
    </row>
    <row r="19" spans="1:15" ht="15.6" thickBot="1" x14ac:dyDescent="0.6">
      <c r="A19" t="s">
        <v>40</v>
      </c>
      <c r="D19">
        <v>432</v>
      </c>
      <c r="E19">
        <f t="shared" si="0"/>
        <v>0.432</v>
      </c>
      <c r="F19">
        <v>100</v>
      </c>
      <c r="I19" s="58">
        <v>400</v>
      </c>
      <c r="J19" s="59">
        <v>60</v>
      </c>
      <c r="K19" s="59">
        <v>80</v>
      </c>
      <c r="M19" s="58">
        <v>400</v>
      </c>
      <c r="N19" s="59">
        <v>80</v>
      </c>
      <c r="O19" s="59">
        <v>100</v>
      </c>
    </row>
    <row r="20" spans="1:15" x14ac:dyDescent="0.4">
      <c r="F20" t="s">
        <v>41</v>
      </c>
    </row>
    <row r="21" spans="1:15" x14ac:dyDescent="0.4">
      <c r="A21" t="s">
        <v>42</v>
      </c>
      <c r="B21">
        <v>3</v>
      </c>
    </row>
    <row r="22" spans="1:15" x14ac:dyDescent="0.4">
      <c r="A22" t="s">
        <v>43</v>
      </c>
      <c r="B22">
        <f>INDEX(E3:E19,B21,1)</f>
        <v>2.7E-2</v>
      </c>
      <c r="C22" t="s">
        <v>1</v>
      </c>
    </row>
    <row r="25" spans="1:15" x14ac:dyDescent="0.4">
      <c r="A25" t="s">
        <v>57</v>
      </c>
    </row>
    <row r="26" spans="1:15" x14ac:dyDescent="0.4">
      <c r="A26" t="s">
        <v>58</v>
      </c>
    </row>
    <row r="27" spans="1:15" x14ac:dyDescent="0.4">
      <c r="A27" t="s">
        <v>59</v>
      </c>
    </row>
    <row r="28" spans="1:15" x14ac:dyDescent="0.4">
      <c r="A28" t="s">
        <v>60</v>
      </c>
    </row>
    <row r="30" spans="1:15" x14ac:dyDescent="0.4">
      <c r="A30" t="s">
        <v>42</v>
      </c>
      <c r="B30">
        <v>3</v>
      </c>
    </row>
    <row r="33" spans="1:3" x14ac:dyDescent="0.4">
      <c r="A33" t="s">
        <v>62</v>
      </c>
    </row>
    <row r="34" spans="1:3" x14ac:dyDescent="0.4">
      <c r="A34" t="s">
        <v>9</v>
      </c>
      <c r="B34">
        <f>IF(Rentabilité!D31="aucun",0,Rentabilité!D33)</f>
        <v>5</v>
      </c>
      <c r="C34" t="s">
        <v>63</v>
      </c>
    </row>
    <row r="35" spans="1:3" x14ac:dyDescent="0.4">
      <c r="A35" t="s">
        <v>10</v>
      </c>
      <c r="B35">
        <f>IF(Rentabilité!I31="aucun",0,Rentabilité!I33)</f>
        <v>5</v>
      </c>
      <c r="C35" t="s">
        <v>63</v>
      </c>
    </row>
    <row r="37" spans="1:3" x14ac:dyDescent="0.4">
      <c r="A37" t="s">
        <v>65</v>
      </c>
    </row>
    <row r="38" spans="1:3" x14ac:dyDescent="0.4">
      <c r="A38" t="s">
        <v>66</v>
      </c>
    </row>
    <row r="39" spans="1:3" x14ac:dyDescent="0.4">
      <c r="A39" t="s">
        <v>67</v>
      </c>
    </row>
    <row r="41" spans="1:3" x14ac:dyDescent="0.4">
      <c r="A41" t="s">
        <v>42</v>
      </c>
      <c r="B41">
        <v>2</v>
      </c>
    </row>
    <row r="42" spans="1:3" x14ac:dyDescent="0.4">
      <c r="A42" t="s">
        <v>70</v>
      </c>
      <c r="B42">
        <v>35</v>
      </c>
    </row>
    <row r="45" spans="1:3" x14ac:dyDescent="0.4">
      <c r="A45" t="s">
        <v>86</v>
      </c>
    </row>
    <row r="47" spans="1:3" x14ac:dyDescent="0.4">
      <c r="A47" t="s">
        <v>87</v>
      </c>
      <c r="B47" t="s">
        <v>41</v>
      </c>
    </row>
    <row r="48" spans="1:3" x14ac:dyDescent="0.4">
      <c r="A48" t="s">
        <v>88</v>
      </c>
      <c r="B48">
        <v>20</v>
      </c>
    </row>
    <row r="49" spans="1:2" x14ac:dyDescent="0.4">
      <c r="A49" t="s">
        <v>89</v>
      </c>
      <c r="B49">
        <v>30</v>
      </c>
    </row>
    <row r="50" spans="1:2" x14ac:dyDescent="0.4">
      <c r="A50" t="s">
        <v>90</v>
      </c>
    </row>
    <row r="51" spans="1:2" x14ac:dyDescent="0.4">
      <c r="A51" t="s">
        <v>90</v>
      </c>
      <c r="B51">
        <v>100</v>
      </c>
    </row>
  </sheetData>
  <phoneticPr fontId="15" type="noConversion"/>
  <pageMargins left="0.78740157499999996" right="0.78740157499999996" top="0.984251969" bottom="0.984251969" header="0.4921259845" footer="0.4921259845"/>
  <pageSetup paperSize="9" orientation="portrait" horizontalDpi="355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Rentabilité</vt:lpstr>
      <vt:lpstr>Données</vt:lpstr>
      <vt:lpstr>Rentabilité!Zone_d_impression</vt:lpstr>
    </vt:vector>
  </TitlesOfParts>
  <Company>UCL - Architecture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climat14</dc:creator>
  <cp:lastModifiedBy>Gregory Léonard</cp:lastModifiedBy>
  <cp:lastPrinted>2002-12-23T10:36:50Z</cp:lastPrinted>
  <dcterms:created xsi:type="dcterms:W3CDTF">2001-06-22T09:14:21Z</dcterms:created>
  <dcterms:modified xsi:type="dcterms:W3CDTF">2019-06-05T10:05:29Z</dcterms:modified>
</cp:coreProperties>
</file>